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WILLI GAD\WILLI 2021\RENDICION DE CUENTAS 2021 ARCHIVOS\"/>
    </mc:Choice>
  </mc:AlternateContent>
  <bookViews>
    <workbookView xWindow="0" yWindow="0" windowWidth="20490" windowHeight="8235"/>
  </bookViews>
  <sheets>
    <sheet name="REVISADO FINAL" sheetId="1" r:id="rId1"/>
    <sheet name="PPP" sheetId="2" r:id="rId2"/>
    <sheet name="Sigad" sheetId="3" r:id="rId3"/>
    <sheet name="meta cumpida" sheetId="4" r:id="rId4"/>
    <sheet name="inversion GAP" sheetId="5" r:id="rId5"/>
  </sheets>
  <definedNames>
    <definedName name="_Toc419386628" localSheetId="3">'meta cumpida'!$A$37</definedName>
  </definedNames>
  <calcPr calcId="162913"/>
</workbook>
</file>

<file path=xl/calcChain.xml><?xml version="1.0" encoding="utf-8"?>
<calcChain xmlns="http://schemas.openxmlformats.org/spreadsheetml/2006/main">
  <c r="E145" i="1" l="1"/>
  <c r="H75" i="5"/>
  <c r="I15" i="5"/>
  <c r="I16" i="5"/>
  <c r="I19" i="5"/>
  <c r="I20" i="5"/>
  <c r="I72" i="5" s="1"/>
  <c r="I22" i="5"/>
  <c r="I23" i="5"/>
  <c r="I24" i="5"/>
  <c r="I25" i="5"/>
  <c r="I27" i="5"/>
  <c r="I28" i="5"/>
  <c r="I29" i="5"/>
  <c r="I31" i="5"/>
  <c r="I32" i="5"/>
  <c r="I33" i="5"/>
  <c r="I34" i="5"/>
  <c r="I40" i="5"/>
  <c r="I44" i="5"/>
  <c r="I52" i="5"/>
  <c r="I59" i="5"/>
  <c r="I61" i="5"/>
  <c r="I66" i="5"/>
  <c r="I14" i="5"/>
  <c r="F72" i="5"/>
  <c r="C70" i="5"/>
  <c r="C72" i="5" s="1"/>
  <c r="I75" i="5" l="1"/>
  <c r="E70" i="5"/>
  <c r="E72" i="5" l="1"/>
  <c r="G70" i="5"/>
  <c r="G72" i="5" s="1"/>
  <c r="D103" i="1" l="1"/>
  <c r="E103" i="1" s="1"/>
  <c r="E109" i="1"/>
  <c r="E100" i="1"/>
  <c r="E101" i="1"/>
  <c r="E102" i="1"/>
  <c r="E104" i="1"/>
  <c r="E105" i="1"/>
  <c r="E106" i="1"/>
  <c r="E107" i="1"/>
  <c r="E108" i="1"/>
  <c r="E99" i="1" l="1"/>
  <c r="E134" i="1" l="1"/>
  <c r="E133" i="1"/>
  <c r="E132" i="1"/>
  <c r="E131" i="1"/>
  <c r="E130" i="1"/>
  <c r="E129" i="1"/>
  <c r="E128" i="1"/>
  <c r="E127" i="1"/>
  <c r="E126" i="1"/>
  <c r="E125" i="1"/>
  <c r="E124" i="1"/>
  <c r="C13" i="2"/>
  <c r="D13" i="2"/>
  <c r="E3" i="2" l="1"/>
  <c r="E4" i="2"/>
  <c r="E5" i="2"/>
  <c r="E6" i="2"/>
  <c r="E7" i="2"/>
  <c r="E8" i="2"/>
  <c r="E9" i="2"/>
  <c r="E10" i="2"/>
  <c r="E11" i="2"/>
  <c r="E12" i="2"/>
  <c r="E2" i="2"/>
  <c r="H60" i="4" l="1"/>
  <c r="H72" i="4"/>
  <c r="H79" i="4"/>
  <c r="H57" i="4"/>
  <c r="G84" i="4"/>
  <c r="F84" i="4"/>
  <c r="E84" i="4"/>
  <c r="H80" i="4"/>
  <c r="H84" i="4" s="1"/>
  <c r="F6" i="3" s="1"/>
  <c r="I6" i="3" s="1"/>
  <c r="C82" i="1" s="1"/>
  <c r="D84" i="4"/>
  <c r="C84" i="4"/>
  <c r="H21" i="4"/>
  <c r="H5" i="4"/>
  <c r="F32" i="4"/>
  <c r="F24" i="4"/>
  <c r="G12" i="4"/>
  <c r="H4" i="4"/>
  <c r="G19" i="4"/>
  <c r="F25" i="4"/>
  <c r="F33" i="4"/>
  <c r="F2" i="3" s="1"/>
  <c r="I2" i="3" s="1"/>
  <c r="C78" i="1" s="1"/>
  <c r="D33" i="4"/>
  <c r="B33" i="4"/>
  <c r="C51" i="4"/>
  <c r="F3" i="3"/>
  <c r="I3" i="3" s="1"/>
  <c r="C79" i="1" s="1"/>
  <c r="H33" i="4" l="1"/>
  <c r="F5" i="3" s="1"/>
  <c r="G33" i="4"/>
  <c r="F4" i="3" s="1"/>
  <c r="I4" i="3" s="1"/>
  <c r="C80" i="1" s="1"/>
  <c r="C117" i="1"/>
  <c r="E117" i="1" l="1"/>
  <c r="F7" i="3" l="1"/>
  <c r="I7" i="3" s="1"/>
  <c r="C83" i="1" s="1"/>
  <c r="D7" i="3"/>
  <c r="D6" i="3"/>
  <c r="I5" i="3"/>
  <c r="C81" i="1" s="1"/>
  <c r="D5" i="3"/>
  <c r="D4" i="3"/>
  <c r="D3" i="3"/>
  <c r="D2" i="3"/>
  <c r="I73" i="1" l="1"/>
  <c r="K73" i="1" s="1"/>
  <c r="I72" i="1"/>
  <c r="K72" i="1" s="1"/>
  <c r="I71" i="1"/>
  <c r="K71" i="1" s="1"/>
  <c r="I70" i="1"/>
  <c r="K70" i="1" s="1"/>
  <c r="I69" i="1"/>
  <c r="K69" i="1" s="1"/>
  <c r="I68" i="1"/>
  <c r="K68" i="1" s="1"/>
</calcChain>
</file>

<file path=xl/comments1.xml><?xml version="1.0" encoding="utf-8"?>
<comments xmlns="http://schemas.openxmlformats.org/spreadsheetml/2006/main">
  <authors>
    <author>USER</author>
  </authors>
  <commentList>
    <comment ref="H60" authorId="0" shapeId="0">
      <text>
        <r>
          <rPr>
            <b/>
            <sz val="9"/>
            <color indexed="81"/>
            <rFont val="Tahoma"/>
            <family val="2"/>
          </rPr>
          <t>USER:</t>
        </r>
        <r>
          <rPr>
            <sz val="9"/>
            <color indexed="81"/>
            <rFont val="Tahoma"/>
            <family val="2"/>
          </rPr>
          <t xml:space="preserve">
1,7 punete maguazo-shullidis+1 via interna alao llactapamba</t>
        </r>
      </text>
    </comment>
  </commentList>
</comments>
</file>

<file path=xl/sharedStrings.xml><?xml version="1.0" encoding="utf-8"?>
<sst xmlns="http://schemas.openxmlformats.org/spreadsheetml/2006/main" count="924" uniqueCount="717">
  <si>
    <t xml:space="preserve">DATOS GENERALES </t>
  </si>
  <si>
    <t>Nombre del Gobierno Autónomo Descentralizado.</t>
  </si>
  <si>
    <t>Período del cual rinde cuentas:</t>
  </si>
  <si>
    <t>FUNCION A LA QUE PERTENECE</t>
  </si>
  <si>
    <t>PONGA SI O NO</t>
  </si>
  <si>
    <t>Función Ejecutiva</t>
  </si>
  <si>
    <t>Función Legislativa</t>
  </si>
  <si>
    <t>Función Judicial</t>
  </si>
  <si>
    <t>Función de Transparencia y Control Social</t>
  </si>
  <si>
    <t>Función Electoral</t>
  </si>
  <si>
    <t>GADS</t>
  </si>
  <si>
    <t>NIVEL DE GOBIERNO:</t>
  </si>
  <si>
    <t>Provincia:</t>
  </si>
  <si>
    <t>Cantonal</t>
  </si>
  <si>
    <t>Parroquial</t>
  </si>
  <si>
    <t>DOMICILIO DE LA INSTITUCIÓN</t>
  </si>
  <si>
    <t>Cantón:</t>
  </si>
  <si>
    <t>Parroquia:</t>
  </si>
  <si>
    <t xml:space="preserve">Cabecera Cantonal: </t>
  </si>
  <si>
    <t>Dirección:</t>
  </si>
  <si>
    <t>Correo electrónico institucional:</t>
  </si>
  <si>
    <t>Página web:</t>
  </si>
  <si>
    <t>Teléfonos:</t>
  </si>
  <si>
    <t>N.- RUC:</t>
  </si>
  <si>
    <t>REPRESENTANTE LEGAL DEL GAD:</t>
  </si>
  <si>
    <t>Nombre del representante legal del GAD:</t>
  </si>
  <si>
    <t>Cargo del representante legal del GAD:</t>
  </si>
  <si>
    <t>Fecha de designación:</t>
  </si>
  <si>
    <t>Correo electrónico:</t>
  </si>
  <si>
    <t>RESPONSABLE  DEL PROCESO DE RENDICION DE CUENTAS:</t>
  </si>
  <si>
    <t>Nombre del responsable:</t>
  </si>
  <si>
    <t>Cargo:</t>
  </si>
  <si>
    <t>RESPONSABLE DEL REGISTRO DEL INFORME DE RENDICION DE CUENTAS EN EL SISTEMA:</t>
  </si>
  <si>
    <t>COBERTURA INSTITUCIONAL (En el caso de contar con administraciones territoriales que manejen fondos).</t>
  </si>
  <si>
    <t>CANTIDAD DE ADMINISTRACIONES TERRITORIALES:</t>
  </si>
  <si>
    <t>NOMBRE</t>
  </si>
  <si>
    <t>COBERTURA</t>
  </si>
  <si>
    <t>CONTENIDOS  ESPECÍFICOS</t>
  </si>
  <si>
    <t>IDENTIFIQUE LAS METAS DEL POA QUE CORRESPONDEN A CADA FUNCION</t>
  </si>
  <si>
    <t>OBSERVACIONES</t>
  </si>
  <si>
    <t xml:space="preserve"> </t>
  </si>
  <si>
    <t>DETALLE PRINCIPALES RESULTADOS OBTENIDOS</t>
  </si>
  <si>
    <t>GÉNERO</t>
  </si>
  <si>
    <t>PARTICIPACIÓN CIUDADANA:</t>
  </si>
  <si>
    <t>SISTEMA DE PARTICIPACIÓN CIUDADANA Art. 304</t>
  </si>
  <si>
    <t>PONGA SI o NO</t>
  </si>
  <si>
    <t>LINK AL MEDIO DE VERIFICACIÓN PUBLICADO EN LA PAG. WEB DE LA INSTITUCIÓN</t>
  </si>
  <si>
    <t>MECANISMOS DE PARTICIPACION CIUDADANA:</t>
  </si>
  <si>
    <t>Audiencia pública</t>
  </si>
  <si>
    <t>Cabildo popular</t>
  </si>
  <si>
    <t>Consejo de planificación local</t>
  </si>
  <si>
    <t>Silla vacía</t>
  </si>
  <si>
    <t>Consejos Consultivos</t>
  </si>
  <si>
    <t>Otros</t>
  </si>
  <si>
    <t>MECANISMOS DE CONTROL SOCIAL:</t>
  </si>
  <si>
    <t>Se refiere a los mecanismos de control social que ha generado la ciudadanía en el período del cual rinden cuentas, respecto de la gestión institucional:</t>
  </si>
  <si>
    <t>Mecanismos de  control social generados por la comunidad</t>
  </si>
  <si>
    <t>NUMERO DE MECANISMOS</t>
  </si>
  <si>
    <t>Veedurías ciudadanas</t>
  </si>
  <si>
    <t>Observatorios ciudadanos</t>
  </si>
  <si>
    <t>Defensorías comunitarias</t>
  </si>
  <si>
    <t>Comités de usuarios de servicios</t>
  </si>
  <si>
    <t xml:space="preserve"> RENDICION DE CUENTAS</t>
  </si>
  <si>
    <t>PROCESO</t>
  </si>
  <si>
    <t>PROCESO DE RENDICIÓN DE CUENTAS</t>
  </si>
  <si>
    <t>PONGA SI O  NO</t>
  </si>
  <si>
    <t>DESCRIBA LA EJECUCIÓN DE ESTE MOMENTO</t>
  </si>
  <si>
    <t>DIFUSION Y COMUNICACIÓN DE LA GESTIÓN INSTITUCIONAL</t>
  </si>
  <si>
    <t>LISTADO DE LOS MEDIOS DE COMUNICACIÓN EN LOS QUE PAUTARON PUBLICIDAD Y PROPAGANDA: ART. 7O Reglamento a la Ley Orgánica de Comunicación</t>
  </si>
  <si>
    <t>MEDIOS DE COMUNICACIÓN</t>
  </si>
  <si>
    <t>No. DE MEDIOS</t>
  </si>
  <si>
    <t>MONTO CONTRATADO</t>
  </si>
  <si>
    <t>CANTIDAD DE ESPACIO PAUTADO Y/O MINUTOS PAUTADOS</t>
  </si>
  <si>
    <t>INDIQUE EL PORCENTAJE DEL PPTO. DEL PAUTAJE QUE SE DESTINO A MEDIOS LOCALES Y REGIONALES</t>
  </si>
  <si>
    <t>PONGA EL PORCENTAJE DEL PPTO. DEL PAUTAJE QUE SE DESTINÓ A MEDIOS NACIONAL</t>
  </si>
  <si>
    <t>Radio:</t>
  </si>
  <si>
    <t xml:space="preserve">Prensa: </t>
  </si>
  <si>
    <t xml:space="preserve">Televisión: </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</si>
  <si>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</si>
  <si>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</si>
  <si>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</si>
  <si>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</si>
  <si>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 en el literal m, del Art. 7 de la LOTAIP</t>
  </si>
  <si>
    <t>NO</t>
  </si>
  <si>
    <t>PRESUPUESTO CODIFICADO</t>
  </si>
  <si>
    <t>TOTALES PLANIFICADOS</t>
  </si>
  <si>
    <t>TOTALES CUMPLIDOS</t>
  </si>
  <si>
    <t>TOTAL PRESUPUESTO INSTITUCIONAL</t>
  </si>
  <si>
    <t>GASTO CORRIENTE PLANIFICADO</t>
  </si>
  <si>
    <t>GASTO CORRIENTE EJECUTADO</t>
  </si>
  <si>
    <t>GASTO DE INVERSIÓN PLANIFICADO</t>
  </si>
  <si>
    <t>GASTO DE INVERSIÓN EJECUTADO</t>
  </si>
  <si>
    <t>En el caso de existir obras públicas  (obras de arrastre) de la administración anterior (referida al período del ejercicio fiscal anterior) que se encuentren ejecutando.</t>
  </si>
  <si>
    <t xml:space="preserve">DESCRIPCIÓN DE OBRAS PÚBLICAS </t>
  </si>
  <si>
    <t>VALOR</t>
  </si>
  <si>
    <t>ESTADO ACTUAL</t>
  </si>
  <si>
    <t>Medios de verificación</t>
  </si>
  <si>
    <t>FASES DEL PRESUPUESTO PARTICIPATIVO</t>
  </si>
  <si>
    <t>Monto Planificado</t>
  </si>
  <si>
    <t>Monto Ejecutado</t>
  </si>
  <si>
    <t>Total de presupuesto de la institución</t>
  </si>
  <si>
    <t>Porcentaje de Presupuesto asignado para Presupuestos participativos</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</si>
  <si>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</si>
  <si>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</si>
  <si>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</si>
  <si>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</si>
  <si>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</si>
  <si>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</si>
  <si>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</si>
  <si>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</si>
  <si>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</si>
  <si>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</si>
  <si>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</si>
  <si>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</si>
  <si>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</si>
  <si>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</si>
  <si>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</si>
  <si>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</si>
  <si>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</si>
  <si>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</si>
  <si>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</si>
  <si>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</si>
  <si>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</si>
  <si>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</si>
  <si>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</si>
  <si>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</si>
  <si>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</si>
  <si>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VALOR TOTAL</t>
  </si>
  <si>
    <t>INCORPORACION DE RECOMENDACIONES Y DICTAMENES POR PARTE DE LAS ENTIDADES DE LA FUNCIÓN DE TRANSPARENCIA Y CONTROL SOCIAL Y LA PROCURADURIA GENERAL DEL ESTADO:</t>
  </si>
  <si>
    <t>ENTIDAD QUE RECOMIENDA</t>
  </si>
  <si>
    <t>RECOMENDACIONES Y/O DICTAMENES EMANADOS</t>
  </si>
  <si>
    <t>INFORME EL CUMPLIMIENTO DE RECOMENDACIONES Y DICTAMENES</t>
  </si>
  <si>
    <t xml:space="preserve">OBSERVACIONES </t>
  </si>
  <si>
    <t>MEDIOS DE VERIFICACION</t>
  </si>
  <si>
    <t>Eliminar estas filas</t>
  </si>
  <si>
    <t xml:space="preserve">INDICADOR DE LA META POA </t>
  </si>
  <si>
    <t>No. DE META</t>
  </si>
  <si>
    <t>DESCRIPCION</t>
  </si>
  <si>
    <t>RESULTADOS POR META</t>
  </si>
  <si>
    <t>DESCRIPCIÓN DE RESULTADO POA POR META</t>
  </si>
  <si>
    <t>DESCRIBA LA POLÍTICA IMPLEMENTADA</t>
  </si>
  <si>
    <t>Políticas públicas interculturales</t>
  </si>
  <si>
    <t>Políticas públicas de discapacidades</t>
  </si>
  <si>
    <t>Políticas públicas de género</t>
  </si>
  <si>
    <t>Políticas públicas de movilidad humana</t>
  </si>
  <si>
    <t>RESULTADOS DE LA IMPLEMENTACIÓN DE LA SUGERENCIA CIUDADANA</t>
  </si>
  <si>
    <t>SUGERENCIA DE LA COMUNIDAD</t>
  </si>
  <si>
    <t>EJECUCION PROGRAMÁTICA</t>
  </si>
  <si>
    <t>CUMPLIMIENTO DEL PLAN DE SUGERENCIAS CIUDADANAS DEL AÑO ANTERIOR IMPLEMENTADAS EN LA GESTIÓN INSTITUCIONAL</t>
  </si>
  <si>
    <t>PRESUPUESTO EJECUTADO</t>
  </si>
  <si>
    <t>% EJECUCIÓN DEL PRESUPUESTO</t>
  </si>
  <si>
    <t>LINK AL MEDIO DE VERIFICACIÓN</t>
  </si>
  <si>
    <t>CUMPLIMIENTO DE LA EJECUCION PRESUPUESTARIA</t>
  </si>
  <si>
    <t>Describa los resultados alcanzados por el Sistema de Participación:</t>
  </si>
  <si>
    <t>Se refiere a los mecanismos de participación ciudadana activados en el período del cual rinden cuentas:</t>
  </si>
  <si>
    <t>Instancia de Participación</t>
  </si>
  <si>
    <t>DESCRIBA LOS LOGROS ALCANZADOS EN EL AÑO:</t>
  </si>
  <si>
    <t>ASAMBLEA CIUDADANA</t>
  </si>
  <si>
    <t>Se refiere a La articulación del GAD con la Asamblea ciudadana en la gestión de lo público:</t>
  </si>
  <si>
    <t>FASE 1: Planificación y facilitación del proceso desde la asamblea ciudadana.</t>
  </si>
  <si>
    <t xml:space="preserve">FASE 2: Evaluación de la gestión y redacción del informe de la institución. </t>
  </si>
  <si>
    <t>FASE 3: 
Evaluación ciudadana del informe institucional.</t>
  </si>
  <si>
    <t>FASE 4: Incorporación de la opinión ciudadana, 
retroalimentación y seguimiento.</t>
  </si>
  <si>
    <t>2. La comisión liderada por el GAD llenó el Formulario de Informe de Rendición de Cuentas establecido por el CPCCS.</t>
  </si>
  <si>
    <t>ESPACIOS - MECANISMOS DE  PARTICIPACIÓN CIUDADANA</t>
  </si>
  <si>
    <t>MECANISMOS - ESPACIOS DE PARTICIPACIÓN</t>
  </si>
  <si>
    <t xml:space="preserve">
¿En que fases de la planificación participaron las Asambleas Ciudadanas y cómo?</t>
  </si>
  <si>
    <t>QUÉ OTROS ACTORES PARTICIPARON:</t>
  </si>
  <si>
    <t>Se realizó la definición participativa de prioridades de inversión del año siguiente:</t>
  </si>
  <si>
    <t>CON QUÉ ACTOR SE REALIZÓ:</t>
  </si>
  <si>
    <t xml:space="preserve">SE DISCUTIÓ DESDE: </t>
  </si>
  <si>
    <t>Para la elaboración de los programas, subprogramas y proyectos se incorporó la priorización de la inversión que realizó la población del territorio:</t>
  </si>
  <si>
    <t>Describa los programas y proyectos generados a partir de la priorización participativa de la inversión:</t>
  </si>
  <si>
    <t>% de Avance de la implementación del programa/proyecto
(0-25, 26-50, 51-75 y 76-100)</t>
  </si>
  <si>
    <t>El anteproyecto del presupuesto participativo se presentó al Legislativo del GAD hasta el</t>
  </si>
  <si>
    <t>Una vez que el legislativo aprobó el anteproyecto del presupuesto participativo se dio a conocer a la ciudadanía</t>
  </si>
  <si>
    <t>PONGA SI / NO</t>
  </si>
  <si>
    <t>A TRAVÉS DE QUÉ MEDIO:</t>
  </si>
  <si>
    <t>DESCRIBA LOS OBJETIVOS DEL PLAN DE DESARROLLO DE SU TERRITORIO</t>
  </si>
  <si>
    <t xml:space="preserve">ELIJA TIPO DE COMPETENCIAS EXCLUSIVAS / COMPETENCIAS CONCURRENTES </t>
  </si>
  <si>
    <t>PORCENTAJE DE CUMPLIMIENTO DE GESTION</t>
  </si>
  <si>
    <t>DESCRIPCIÓN DE COMO APORTA EL RESULTADO ALCANZADO AL LOGRO DEL PLAN DE DESARROLLO</t>
  </si>
  <si>
    <t xml:space="preserve">PLAN DE DESARROLLO </t>
  </si>
  <si>
    <t xml:space="preserve">OBJETIVO DEL PLAN DE DESARROLLO </t>
  </si>
  <si>
    <t>PORCENTAJE DE AVANCE ACUMULADO DEL OBJETIVO</t>
  </si>
  <si>
    <t>QUE NO SE AVANZÓ Y POR QUÉ</t>
  </si>
  <si>
    <t>PLAN DE TRABAJO (OFERTA ELECTORAL)</t>
  </si>
  <si>
    <t>DESCRIBA LOS OBJETIVOS / OFERTAS DEL PLAN DE TRABAJO</t>
  </si>
  <si>
    <t>PORCENTAJE DE AVANCE</t>
  </si>
  <si>
    <t>DESCRIBA LOS RESULTADOS ALCANZADOS</t>
  </si>
  <si>
    <t>PORCENTAJE DE AVANCE DE LA IMPLEMENTACIÓN</t>
  </si>
  <si>
    <t>MEDIO DE VERIFICACION</t>
  </si>
  <si>
    <t>Asamblea Ciudadana
Instancia de Participación Ciudadana / Asamblea del Sistema de Participación</t>
  </si>
  <si>
    <t xml:space="preserve">El anteproyecto del presupuesto participativo se dio a conocer del 20 al 31 de octubre: </t>
  </si>
  <si>
    <t xml:space="preserve">IDENTIFIQUE A QUÉ GRUPO DE ATENCIÓN PRIORITARIA: </t>
  </si>
  <si>
    <t>EXPLIQUE COMO APORTA EL RESULTADO AL CUMPLIMIENTO DE LAS AGENDAS DE IGUALDAD</t>
  </si>
  <si>
    <t xml:space="preserve">
El GAD planificó la gestión  del territorio con la participación de la Asamblea ciudadana SI / NO</t>
  </si>
  <si>
    <r>
      <t xml:space="preserve">¿Qué actores o grupos ciudadanos están representados en las ASAMBLEA CIUDADANA LOCAL?
</t>
    </r>
    <r>
      <rPr>
        <sz val="10"/>
        <rFont val="Calibri"/>
        <family val="2"/>
        <scheme val="minor"/>
      </rPr>
      <t>Puede seleccionar varios</t>
    </r>
  </si>
  <si>
    <t>DESCRIBA LOS LOGROS Y DIFICULTADES EN LA ARTICULACIÓN CON LA ASAMBLEA, EN EL PRESENTE PERIÓDO:</t>
  </si>
  <si>
    <t xml:space="preserve">2. La instancia de participación del territorio / GAD creó el equipo técnico mixto y paritario (ciudadanos y autoridades/técnicos del GAD) que se encargará de organizar y facilitar el proceso. </t>
  </si>
  <si>
    <t xml:space="preserve">1. La Comisión conformada por el Equipo técnico Mixto liderada por el GAD realizó  la evaluación de la gestión institucional.
</t>
  </si>
  <si>
    <t xml:space="preserve">2. La comisión liderada por el GAD  redactó el informe para la ciudadanía, en el cual respondió las demandas de la ciudadanía y mostró avances para disminuir brechas de desigualdad y otras dirigidas a grupos de atención prioritaria.
</t>
  </si>
  <si>
    <t xml:space="preserve">3. Tanto el informe de rendición de cuentas para el CPCCS  (formulario), como el informe de rendición de cuentas para la ciudadanía fueron aprobados por la autoridad del GAD. 
</t>
  </si>
  <si>
    <t>4. El GAD envió el informe de rendición de cuentas institucional a la Instancia de Participación y a la Asamblea Ciudadana.</t>
  </si>
  <si>
    <t>3. El equipo técnico mixto y paritario (ciudadanos y autoridades/técnicos del GAD) conformó dos sucomisiones para la implementación del proceso: una liderada por el GAD y una liderada por la ciudadanía / Asamblea Ciudadana.</t>
  </si>
  <si>
    <t>1. El GAD  elaboró un Plan de trabajo para incorporar las sugerencias ciudadanas en su gestión.</t>
  </si>
  <si>
    <t>Contratación integral por precio fijo</t>
  </si>
  <si>
    <t>Existe una Asamblea ciudadana de su territorio?</t>
  </si>
  <si>
    <t xml:space="preserve">Solo si contestó SI </t>
  </si>
  <si>
    <t>1. El GAD difundió el Informe de Rendición de Cuentas a través de qué medios.</t>
  </si>
  <si>
    <t>2. El GAD invitó a la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</si>
  <si>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t>
  </si>
  <si>
    <t>2. El GAD entregó el Plan de trabajo a la Asamblea Ciudadana, al Consejo de Planificación y a la Instancia de Participación para  su monitoreo.</t>
  </si>
  <si>
    <t>COBERTURA TERRITORIAL (En el caso de contar con administraciones territoriales que manejen fondos).</t>
  </si>
  <si>
    <t>COBERTURA GEOGRAFICA</t>
  </si>
  <si>
    <t xml:space="preserve">SI /NO </t>
  </si>
  <si>
    <t>Cuenta con un SISTEMA DE PARTICIPACIÓN CIUDADANA Art. 304 en funcionamiento?</t>
  </si>
  <si>
    <t>DATOS DE LA DELIBERACIÓN PÚBLICA Y EVALUACIÓN CIUDADANA DE RENDICIÓN DE CUENTAS</t>
  </si>
  <si>
    <t>FECHA EN LA QUE SE REALIZÓ LA DELIBERACIÓN PÚBLICA Y EVALUACIÓN CIUDADANA DE RENDICIÓN DE CUENTAS</t>
  </si>
  <si>
    <t>No. DE  PARTICIPANTES</t>
  </si>
  <si>
    <t>GÉNERO (Masculino, Femenino, GLBTI)</t>
  </si>
  <si>
    <t>PUEBLOS Y NACIONALIDADES (Montubios, mestizos, cholo, indígena y afro)</t>
  </si>
  <si>
    <t>ENLISTE LAS DEMANDAS PLANTEADAS POR LA ASAMBLEA CIUDADAN / CIUDADANÍA</t>
  </si>
  <si>
    <t>SE TRANSFORMO EN COMPROMISO EN LA DELIBERACION PÚBLICA DE RENDICION DE CUENTAS SI / NO</t>
  </si>
  <si>
    <t>4. La Asamblea Ciudadana / ciudadanía contó con un tiempo de exposición en la Agenda de la deliberación pública y evaluación ciudadana del Informe de rendición de cuentas del GAD?</t>
  </si>
  <si>
    <t>5. Una vez que  la Asamblea Ciudadana / Ciudadanía presentó sus opiniones, la máxima autoridad del GAD expuso su informe de rendición de cuentas</t>
  </si>
  <si>
    <t xml:space="preserve">7. En la deliberación pública de rendición de cuentas se realizaron mesas de trabajo o comisiones para que los ciudadanos y ciudadanas debatan  y elaboren las recomendaciones para mejorar la gestión del GAD </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</si>
  <si>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</si>
  <si>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</si>
  <si>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 DE EJECUCIÓN PRESUPUESTARIA</t>
  </si>
  <si>
    <t>ESTADO DE OBRAS PÚBLICAS DE ADMINISTRACIONES ANTERIORES:</t>
  </si>
  <si>
    <t xml:space="preserve">PRESUPUESTO PARTICIPATIVO: </t>
  </si>
  <si>
    <t>Cuenta con presupuesto participativo? SI / NO</t>
  </si>
  <si>
    <t>Presupuesto total asignado al Presupuesto asignado para Presupuestos participativos</t>
  </si>
  <si>
    <t>TIPO</t>
  </si>
  <si>
    <t>BIEN</t>
  </si>
  <si>
    <t xml:space="preserve">INFORMACIÓN REFERENTE A LA ENAJENACIÓN, DONACIÓN Y EXPROPIACIÓN DE BIENES: </t>
  </si>
  <si>
    <t xml:space="preserve">DESCRIBA LOS PROGRAMAS / PROYECTOS RELACIONADOS CON EL OBJETIVO DEL PLAN DE TRABAJO </t>
  </si>
  <si>
    <t>¿Está normado el sistema de participación por medio de una Ordenanza/ Resolución?</t>
  </si>
  <si>
    <t>¿Participó la ciudadanía en la elaboración de esta Ordenanza / Resolución?</t>
  </si>
  <si>
    <t>¿La Ordenanza / Resolución fue difundida y socializada a la ciudadanía?</t>
  </si>
  <si>
    <t>¿La Ordenanza / Resolución tiene reglamentos que norman los procedimientos referidos en la misma?</t>
  </si>
  <si>
    <t xml:space="preserve">¿Se  implementó en este periodo  el sistema de participación de acuerdo a la Ordenanza / Resolución y Reglamento? </t>
  </si>
  <si>
    <t>DESCRIBA LAS SUGERENCIAS CIUDADANAS PLANTEADAS A LA GESTIÓN DEL GAD EN LA DELIBERACIÓN PÚBLICA Y EVALUACIÓN CIUDADANA:</t>
  </si>
  <si>
    <t>FORMULARIO DE INFORME DE RENDICION DE CUENTAS PARA 
GOBIERNO AUTÓNOMO DESCENTRALIZADO PROVINCIAL, MUNICIPAL Y PARROQUIAL</t>
  </si>
  <si>
    <t>QUÉ ACTORES PARTICIPARON: (sectores, entidades, organizaciones, OTROS)</t>
  </si>
  <si>
    <t>Políticas públicas intergeneracionales</t>
  </si>
  <si>
    <t>IMPLEMENTACIÓN DE POLÍTICAS PÚBLICAS GRUPOS DE ATENCIÓN PRIORITARIA: PRESUPUESTO</t>
  </si>
  <si>
    <t>DESCRIBA LAS COMPETENCIAS CONCURRENTES</t>
  </si>
  <si>
    <t xml:space="preserve">SE ASIGNÓ UN PORCENTAJE DE LOS INGRESOS TRIBUTARIOS DEL GAD A LOS GRUPOS DE ATENCIÓN PRIORITARIA: 
</t>
  </si>
  <si>
    <t>QUÉ PORCENTAJE SE ASIGNÓ A LOS DISTINTOS  GRUPOS:</t>
  </si>
  <si>
    <t xml:space="preserve">
PONGA SI O NO</t>
  </si>
  <si>
    <t>NÚMERO DE MECANISMOS IMPLEMENTADOS:</t>
  </si>
  <si>
    <t>Indique el % del presupuesto total</t>
  </si>
  <si>
    <t>ASAMBLEA CIUDADANA LOCAL (definición extraída de la LOPC, art. 65)</t>
  </si>
  <si>
    <t>6. En la deliberación pública de rendición de cuentas,  la máxima autoridad del GAD  respondió las demandas ciudadanas ?</t>
  </si>
  <si>
    <t>Provincial:</t>
  </si>
  <si>
    <t>DESCRIPCIÓN DE RESULTADO POA POR META /  PROGRAMA O PROYECTO</t>
  </si>
  <si>
    <r>
      <rPr>
        <b/>
        <sz val="10"/>
        <rFont val="Calibri"/>
        <family val="2"/>
        <scheme val="minor"/>
      </rPr>
      <t xml:space="preserve">A que actores se le presentó: 
</t>
    </r>
    <r>
      <rPr>
        <sz val="10"/>
        <rFont val="Calibri"/>
        <family val="2"/>
        <scheme val="minor"/>
      </rPr>
      <t>Asamblea Ciudadana
Instancia de Participación Ciudadana
/ Asamblea del Sistema de Participación</t>
    </r>
  </si>
  <si>
    <t>1. La Ciudadanía / Asamblea Local Ciudadana presentó la Matriz de Consulta Ciudadana sobre los que desea ser informada.</t>
  </si>
  <si>
    <t>IMPLEMENTACIÓN DE POLÍTICAS PÚBLICAS 
PARA LA IGUALDAD</t>
  </si>
  <si>
    <t>IMPLEMENTACIÓN DE POLÍTICAS PÚBLICAS PARA LA IGUALDAD:</t>
  </si>
  <si>
    <t>GOBIERNO AUTONOMO DESCENTRALIZADO PARROQUIAL RURAL DE PUNGALA</t>
  </si>
  <si>
    <t>ENERO - DICIEMBRE 2021</t>
  </si>
  <si>
    <t>SI</t>
  </si>
  <si>
    <t>CHIMBORAZO</t>
  </si>
  <si>
    <t>RIOBAMBA</t>
  </si>
  <si>
    <t>PUNGALA</t>
  </si>
  <si>
    <t>PUNGALA FRENTE A LA PLAZA CENTRAL</t>
  </si>
  <si>
    <t>gadparroquialpungala2015@gmail.com</t>
  </si>
  <si>
    <t>www.pungala.gob.ec</t>
  </si>
  <si>
    <t>032334006</t>
  </si>
  <si>
    <t>0660826440001</t>
  </si>
  <si>
    <t>Efraín Allaica Minta</t>
  </si>
  <si>
    <t>Presidente</t>
  </si>
  <si>
    <t>15 mayo 2019</t>
  </si>
  <si>
    <t>virusdjecuador@hotmail.com</t>
  </si>
  <si>
    <t>0993943472</t>
  </si>
  <si>
    <t>Javier González Ponce</t>
  </si>
  <si>
    <t>Analista de Planificación</t>
  </si>
  <si>
    <t>04-enero-2021</t>
  </si>
  <si>
    <t>jjavigp@yahoo.com.mx</t>
  </si>
  <si>
    <t>0993147765</t>
  </si>
  <si>
    <t>Promover la conservación de ecosistemas frágiles y zonas degradadas propiciando un ambiente sano para la población de la Parroquia Rural de Pungalá.</t>
  </si>
  <si>
    <t>d) Incentivar el desarrollo de actividades productivas comunitarias, la preservación de la biodiversidad y la protección del ambiente;</t>
  </si>
  <si>
    <t>Contribuir a la reducción de los niveles de desigualdad, inequidad y exclusión para el ejercicio, goce y exigibilidad de los derechos sociales y de protección, de los habitantes de la parroquia rural de Pungalá.</t>
  </si>
  <si>
    <t>a) Planificar junto con otras instituciones del sector público y actores de la sociedad el desarrollo parroquial y su correspondiente ordenamiento territorial, en coordinación con el gobierno cantonal y provincial en el marco de la interculturalidad y plurinacionalidad y el
respeto a la diversidad;</t>
  </si>
  <si>
    <t>b) Planificar, construir y mantener la infraestructura física, los equipamientos y los espacios públicos de la parroquia, contenidos en los planes de desarrollo e incluidos en los presupuestos participativos anuales;</t>
  </si>
  <si>
    <t>Promover la diversificación de las actividades económicas y el mejoramiento de los niveles tecnológicos de producción agropecuaria, de manera sostenible en la Parroquia Rural de Pungalá.</t>
  </si>
  <si>
    <t>Garantizar el mantenimiento de la red vial, capaz de que se brinden facilidades para la movilidad de las personas y de los productos al interior del territorio de la Parroquia Rural de Pungalá.</t>
  </si>
  <si>
    <t>c) Planificar y mantener, en coordinación con los gobiernos provinciales, la vialidad parroquial rural;</t>
  </si>
  <si>
    <t>Fortalecer el tejido social articulándolo al sistema de planificación parroquial en procura de la democratización de los procesos de gestión del territorio de la Parroquia Rural de Pungalá</t>
  </si>
  <si>
    <t>Alcanzar el 9,92% de beneficiarios directos de las intervenciones de conservación de ecosistemas frágiles y de zonas prioritarias de recuperación hasta el año 2023</t>
  </si>
  <si>
    <t>Atender al 32% de personas de la parroquia que están dentro del grupo prioritario con intervenciones en su bienestar hasta 2023</t>
  </si>
  <si>
    <t>Intervenir en el 62,96% de comunidades a través del mejoramiento de los espacios de encuentro y recreación hasta 2023</t>
  </si>
  <si>
    <t>Beneficiar al 58,39% de personas integradas a la PEA dedicadas a la actividad agropecuaria a través de las intervenciones de impulso a las actividades productivas hasta 2023</t>
  </si>
  <si>
    <t>Mejorar 58,5 kilómetros de red vial hasta 2023.</t>
  </si>
  <si>
    <t>Beneficiar al 8,07% de personas con intervenciones de impulso a sus comunidades hasta 2023</t>
  </si>
  <si>
    <t>% de beneficiarios directos de las intervenciones de conservación de ecosistemas frágiles y de zonas prioritarias de recuperación</t>
  </si>
  <si>
    <t>% de beneficiarios directos de las intervenciones en su bienestar</t>
  </si>
  <si>
    <t xml:space="preserve">% de beneficiarios directos de las intervenciones de mejoramiento de los espacios de encuentro y recreación </t>
  </si>
  <si>
    <t xml:space="preserve">% de personas integradas a la PEA dedicadas a la actividad agropecuaria que se benefician de las intervenciones de impulso a las actividades productivas.  </t>
  </si>
  <si>
    <t>Kms de vías mejoradas en la parroquia Pungalá</t>
  </si>
  <si>
    <t>% de personas beneficiadas con intervenciones de impulso a sus comunidades</t>
  </si>
  <si>
    <t>A través de la conservación ambiental</t>
  </si>
  <si>
    <t>Atendiendo a grupos vulnerables</t>
  </si>
  <si>
    <t>Mejorando la infraestructura comunal</t>
  </si>
  <si>
    <t>Capacitando a los líderes comunales</t>
  </si>
  <si>
    <t>CONSERVAR LOS RECURSOS NATURALES</t>
  </si>
  <si>
    <t>MEJORAR INGRESOS DE LA POBLACION A TRAVES DE TECNIFICACION</t>
  </si>
  <si>
    <t>MEJORAR LA VIALIDAD</t>
  </si>
  <si>
    <t>MEJORAR LA INFRAESTRUCTURA COMUNAL</t>
  </si>
  <si>
    <t>GESTIONAR PROYECTOS</t>
  </si>
  <si>
    <t xml:space="preserve">PROPICIAR LA ORGANIZACIÓN </t>
  </si>
  <si>
    <t>Recuperacion y conservacion de suelos</t>
  </si>
  <si>
    <t>Mantenimiento vial</t>
  </si>
  <si>
    <t>Mejoramiento de infraestructura</t>
  </si>
  <si>
    <t>Atencion a grupos prioritarios</t>
  </si>
  <si>
    <t>Planificacion participativa del desarrollo</t>
  </si>
  <si>
    <t>140 adultos mayores, 160 niños y jovenes de 5 a 17 años y 40 niños de 0 a 3 años atendidos</t>
  </si>
  <si>
    <t>Mantenimiento vial de los tres sectores en coordinacion con GADs provincial y cantonal</t>
  </si>
  <si>
    <t>Predios incorporados a la produccion a traves del trabajo realizado con la retroexcavadora del GAD</t>
  </si>
  <si>
    <t>https://www.pungala.gob.ec/miweb/transparencia/lotaip-2021.html</t>
  </si>
  <si>
    <t>si</t>
  </si>
  <si>
    <t xml:space="preserve">si </t>
  </si>
  <si>
    <t>PEDRO TIXE                                                         0993549127</t>
  </si>
  <si>
    <t>PRESPUESTO PARTICIPATIVO: COLABORANDO CON LA DISTRIBUCION DE PRESUPUESTO A LAS COMUNIDADES                 COORDINACIÓN INSTITUCIONAL: A TRAVES DE REUNIONES DE SOCIALIZACIÓN CON OTROS GADs E INSTITUCIONES                      ACTUALIZACION DEL PDOT: MEDIANTE LA PRIORIZACION DE NECESIDADES DE LA PARROQUIA</t>
  </si>
  <si>
    <r>
      <rPr>
        <b/>
        <sz val="10"/>
        <rFont val="Calibri"/>
        <family val="2"/>
        <scheme val="minor"/>
      </rPr>
      <t>REPRESENTACIÓN TERRITORIAL</t>
    </r>
    <r>
      <rPr>
        <sz val="10"/>
        <rFont val="Calibri"/>
        <family val="2"/>
        <scheme val="minor"/>
      </rPr>
      <t xml:space="preserve">
</t>
    </r>
    <r>
      <rPr>
        <b/>
        <sz val="10"/>
        <rFont val="Calibri"/>
        <family val="2"/>
        <scheme val="minor"/>
      </rPr>
      <t>GRUPOS DE INTERES ESPECÍFICO
GRUPOS DE ATENCIÓN PRIORITARIA</t>
    </r>
    <r>
      <rPr>
        <sz val="10"/>
        <rFont val="Calibri"/>
        <family val="2"/>
        <scheme val="minor"/>
      </rPr>
      <t xml:space="preserve">
GREMIAL
SOCIO ORGANIZATIVA
UNIDADES BÁSICAS DE PARTICIPACIÓN
GRUPOS ETARIOS
OTROS</t>
    </r>
  </si>
  <si>
    <t>SE MANTIENE UNA COORDINACION DIRECTA CON DIRIGENTES Y ACTORES DE LA PARROQUIA                                               LAS DIFICULTADES SE PRESENTARON POR LA LIMITACION A REUNIONES POR LA CRISIS SANITARIA</t>
  </si>
  <si>
    <t>3 SECTORES DE LA PARROQUIA</t>
  </si>
  <si>
    <t xml:space="preserve">6 ASAMBLEAS PARROQUIALES </t>
  </si>
  <si>
    <t>HABITANTES DE LA PARROQUIA Y REPRESENTANTES/FUNCIONARIOS DE VARIAS INSTITUCIONES</t>
  </si>
  <si>
    <t>26 AUDIENCIAS CON LA POBLACIÓN Y FUNCIONARIOS DE DIFERENTES INSTITUCIONES, PARA SOLVENTAR INQUIETUDES Y COORDINACIÓN DE ACTIVIDADES</t>
  </si>
  <si>
    <t>Rescate de costumbres ancestrales</t>
  </si>
  <si>
    <t>Utilización del kichwa en eventos oficiales</t>
  </si>
  <si>
    <t>Manteniendo nuestras raices culturales</t>
  </si>
  <si>
    <t>Atencion a niños, niñas y adultos mayores en convenio con el MIES</t>
  </si>
  <si>
    <t>Apoyando a los niños y niñas en su educacion en tiempos de pandemia y a los adultos mayores guiandoles con su salud</t>
  </si>
  <si>
    <t>Atencion a personas con discapacidad</t>
  </si>
  <si>
    <t>Entrega de kits</t>
  </si>
  <si>
    <t>Apoyando a personas con discapacidad</t>
  </si>
  <si>
    <t xml:space="preserve">Participación </t>
  </si>
  <si>
    <t>Coordinación con lideresas de la parroquia</t>
  </si>
  <si>
    <t>resaltando la participacion de la mujer en toma de decisiones parroquiales</t>
  </si>
  <si>
    <t>no</t>
  </si>
  <si>
    <t>Atención a 140 adultos mayores y 196 niños</t>
  </si>
  <si>
    <t>ASAMBLEA PARROQUIAL</t>
  </si>
  <si>
    <t>Objetivo cumplido de acuerdo a lo planificado</t>
  </si>
  <si>
    <t>A mejorar algunos predios productivos en zonas bajas de la parroquia, por que existe demanda de la maquinaria para mantenimiento de vías en todos los sectores, en especial en épocas de lluvia</t>
  </si>
  <si>
    <t xml:space="preserve">PROYECTO DE RECUPERACION DE LA COBERTURA VEGETAL ESTABILIZACION DE TALUDES </t>
  </si>
  <si>
    <t>IMPLEMENTACION DE SISTEMAS DE ABREVADERO COMUNITARIOS</t>
  </si>
  <si>
    <t>PROYECTO DE MEJORAMIENTO DE CENTROS DE CAPACITACION E INFARESTRUCTURA COMUNAL</t>
  </si>
  <si>
    <t xml:space="preserve">meta anualizada </t>
  </si>
  <si>
    <t>unidad</t>
  </si>
  <si>
    <t>cumplimiento</t>
  </si>
  <si>
    <t>observación</t>
  </si>
  <si>
    <t>cumplimiento en %</t>
  </si>
  <si>
    <t>Observ</t>
  </si>
  <si>
    <t>presupuesto planificado</t>
  </si>
  <si>
    <t>presupuesto ejecutado</t>
  </si>
  <si>
    <t>%</t>
  </si>
  <si>
    <t>beneficiarios</t>
  </si>
  <si>
    <t>km</t>
  </si>
  <si>
    <t>mantenimeinto via Chusga y via alao parte alta</t>
  </si>
  <si>
    <t>(km)</t>
  </si>
  <si>
    <t xml:space="preserve">lideres </t>
  </si>
  <si>
    <t>Objetivos Estratégicos del PDOT</t>
  </si>
  <si>
    <t>Meta Resultados</t>
  </si>
  <si>
    <t>Indicador de la Meta</t>
  </si>
  <si>
    <t>Contribuir a la reducción de los niveles de desigualdad, inequidad y exclusión para el ejercicio, goce y exigibilidad de los derechos sociales y de protección.</t>
  </si>
  <si>
    <t>% de beneficiarios directos de las intervenciones de mejoramiento de los espacios de encuentro y recreación</t>
  </si>
  <si>
    <t>Promover la diversificación de las actividades económicas y el mejoramiento de los niveles tecnológicos de producción agropecuaria, de manera sostenible en la Parroquia Rural de Pungalá</t>
  </si>
  <si>
    <t>% de personas integradas a la PEA dedicadas a la actividad agropecuaria que se benefician de las intervenciones de impulso a las actividades productivas.</t>
  </si>
  <si>
    <t>8,07% de personas beneficiadas con intervenciones de impulso a sus comunidades hasta 2023</t>
  </si>
  <si>
    <t>36 niños de 1 a 3 años, 160 de 5 a 17 y 140 adulos mayores</t>
  </si>
  <si>
    <t>Menores de 1 año</t>
  </si>
  <si>
    <t>1 y 9 años</t>
  </si>
  <si>
    <t>10 y 14 años</t>
  </si>
  <si>
    <t>15 a 29 años</t>
  </si>
  <si>
    <t>30 y 49 años</t>
  </si>
  <si>
    <t>50 y 64 años</t>
  </si>
  <si>
    <t>Más de 65 años</t>
  </si>
  <si>
    <t>TOTAL</t>
  </si>
  <si>
    <t>Rangos de edad</t>
  </si>
  <si>
    <t>Hombres</t>
  </si>
  <si>
    <t>Mujeres</t>
  </si>
  <si>
    <t>Total</t>
  </si>
  <si>
    <t>Número</t>
  </si>
  <si>
    <t>Porcentaje</t>
  </si>
  <si>
    <r>
      <t>Cuadro 54.</t>
    </r>
    <r>
      <rPr>
        <sz val="12"/>
        <color theme="1"/>
        <rFont val="Times New Roman"/>
        <family val="1"/>
      </rPr>
      <t xml:space="preserve"> Población según grupos etáreos y género</t>
    </r>
  </si>
  <si>
    <t>GRUPOS PRIORITARIOS</t>
  </si>
  <si>
    <t>SECTOR CABECERA PARROQUIAL (611 comuneros)</t>
  </si>
  <si>
    <t>Anguiñay</t>
  </si>
  <si>
    <t>Chusga</t>
  </si>
  <si>
    <t>Daldal</t>
  </si>
  <si>
    <t>El Mirador</t>
  </si>
  <si>
    <t>Manglul la Playa</t>
  </si>
  <si>
    <t>Pugtus</t>
  </si>
  <si>
    <t>Puninhuayco</t>
  </si>
  <si>
    <t>Pungalapamba</t>
  </si>
  <si>
    <t>Pungalá</t>
  </si>
  <si>
    <t>Quishcahuan</t>
  </si>
  <si>
    <t>Alao Llactapamba</t>
  </si>
  <si>
    <t>Melán</t>
  </si>
  <si>
    <t>Peltetec</t>
  </si>
  <si>
    <t>Pucará</t>
  </si>
  <si>
    <t>San Antonio de  Alao</t>
  </si>
  <si>
    <t>Shullidis</t>
  </si>
  <si>
    <t>Asociación Alao Maguazo</t>
  </si>
  <si>
    <t>Agua Santa</t>
  </si>
  <si>
    <t>Apuñag</t>
  </si>
  <si>
    <t>Calquis</t>
  </si>
  <si>
    <t>Etén</t>
  </si>
  <si>
    <t>Gaunán</t>
  </si>
  <si>
    <t>Niño Loma</t>
  </si>
  <si>
    <t>Puruhay San Gerardo</t>
  </si>
  <si>
    <t>Puruhay Llactapamba</t>
  </si>
  <si>
    <t>Puruhaypamba</t>
  </si>
  <si>
    <t>Shanaicun</t>
  </si>
  <si>
    <t>SECTOR ALAO (724 comuneros)</t>
  </si>
  <si>
    <t>SECTOR PURUHAY (403 comuneros)</t>
  </si>
  <si>
    <t>COMUNIDAD - ASOCIACIÓN</t>
  </si>
  <si>
    <t>Número de  comuneros</t>
  </si>
  <si>
    <t>Estimación de población por comunidad</t>
  </si>
  <si>
    <r>
      <t>Cuadro 53.</t>
    </r>
    <r>
      <rPr>
        <sz val="12"/>
        <color theme="1"/>
        <rFont val="Times New Roman"/>
        <family val="1"/>
      </rPr>
      <t xml:space="preserve"> Promedio de población por número de comuneros activos</t>
    </r>
  </si>
  <si>
    <t>Promedio miembros de familia</t>
  </si>
  <si>
    <t>mitad apuñag, calquis y cuarta parte de shanaicun</t>
  </si>
  <si>
    <t>ATENDIDOS CON GALLINETA MEJORAMIENTO DE PREDIOS (APERTURA DE VÍAS), PARA NO INTERVENIR EN ZONAS ALTAS</t>
  </si>
  <si>
    <t>MEJORAMIENTO DE INFRAESTRUCTURA</t>
  </si>
  <si>
    <t xml:space="preserve">mejoramiento de infraestructura en cabecera parroquial (20% beneficiarios) y Alao SA (20%) </t>
  </si>
  <si>
    <t>MEJORAMIENTO DE PRODUCCION</t>
  </si>
  <si>
    <t xml:space="preserve">entrega de tuberías para el sistema de riego gauron gahuin, sistema pruruhay y alao maguazo, en coordinación con el consejo provincial.
</t>
  </si>
  <si>
    <t xml:space="preserve">Salida de cabecera parroquial </t>
  </si>
  <si>
    <t>Pungalapamba, cruce de vías</t>
  </si>
  <si>
    <t>Sector Tresquila pamba</t>
  </si>
  <si>
    <t>Comunidad Alao Llactapamba (parte baja)</t>
  </si>
  <si>
    <t xml:space="preserve">Shullidis </t>
  </si>
  <si>
    <t>Sector Alao Maguazo</t>
  </si>
  <si>
    <t>Puente rio Maguazo (parte alta vía a Alao)</t>
  </si>
  <si>
    <t>Y Entrada a Shullidis</t>
  </si>
  <si>
    <t>Comunidad Shullidis</t>
  </si>
  <si>
    <t>Vía Pungalá-Anguiñay, desvío hacia Playa Manglul</t>
  </si>
  <si>
    <t>Puruhaypamba, Escuela</t>
  </si>
  <si>
    <t>Y Entrada a Puninhuayco (parte baja)</t>
  </si>
  <si>
    <t>Comunidad Puninhuayco</t>
  </si>
  <si>
    <t xml:space="preserve">Y Entrada a Escuela de Puruhaypamba, </t>
  </si>
  <si>
    <t>1 km antes de San Gerardo</t>
  </si>
  <si>
    <t>Comunidad Etén</t>
  </si>
  <si>
    <t>Y Alao Llactapamba, San Antonio</t>
  </si>
  <si>
    <t>Entrada a Melán en la vía Alao-Etén</t>
  </si>
  <si>
    <t>Comunidad Melán</t>
  </si>
  <si>
    <t>Y vía Pungalá-Licto</t>
  </si>
  <si>
    <t>Entrada a Calquis en la vía Pungalá- Alao</t>
  </si>
  <si>
    <t>San Gerardo</t>
  </si>
  <si>
    <t>Entrada a Agua Santa en la vía Pungalapamba San Gerardo</t>
  </si>
  <si>
    <t>Comunidad Agua Santa</t>
  </si>
  <si>
    <t xml:space="preserve">Daldal </t>
  </si>
  <si>
    <t xml:space="preserve">Vía a Gahuin </t>
  </si>
  <si>
    <t>Lindero cantón Chambo</t>
  </si>
  <si>
    <t>Vías internas Daldal</t>
  </si>
  <si>
    <t>Guampac</t>
  </si>
  <si>
    <t>Bazán (cantón Guamote)</t>
  </si>
  <si>
    <t>Comunidad San Gerardo</t>
  </si>
  <si>
    <t>Rayoloma</t>
  </si>
  <si>
    <t xml:space="preserve">Yugrun             (“Y” a Etén) </t>
  </si>
  <si>
    <t>Desde</t>
  </si>
  <si>
    <t>Hasta</t>
  </si>
  <si>
    <t>Tierra</t>
  </si>
  <si>
    <t>Empedrado</t>
  </si>
  <si>
    <t>Adoquinado</t>
  </si>
  <si>
    <t>Puente sobre el rio chambo</t>
  </si>
  <si>
    <t>Cabecera parroquial</t>
  </si>
  <si>
    <t>Entrada a cabecera parroquial (fin de asfalto)</t>
  </si>
  <si>
    <t>Tramo vial</t>
  </si>
  <si>
    <t>Capa de rodadura (km)</t>
  </si>
  <si>
    <t>VIAS MANTENIDAS EN 2021</t>
  </si>
  <si>
    <t>Lastre</t>
  </si>
  <si>
    <t>Asfalto</t>
  </si>
  <si>
    <t>Comunidad Anguiñay</t>
  </si>
  <si>
    <t>enajenación</t>
  </si>
  <si>
    <t>tractor agrícola</t>
  </si>
  <si>
    <t>20 M, 14 F</t>
  </si>
  <si>
    <t>9 Mestizos, 25 indígenas</t>
  </si>
  <si>
    <t>Fortalecimeinto de la feria de productores</t>
  </si>
  <si>
    <t>Cabecera Parroquial</t>
  </si>
  <si>
    <t>Mantenimiento de la casa parroquial</t>
  </si>
  <si>
    <t>Protección Especial*</t>
  </si>
  <si>
    <t>Parroquia</t>
  </si>
  <si>
    <t>Adquisicion de material didáctico - convenio MIES</t>
  </si>
  <si>
    <t>Mejoramiento de espacios de encuentro</t>
  </si>
  <si>
    <t xml:space="preserve">Sectores estratégicos </t>
  </si>
  <si>
    <t>Instalación de Paradas de bus</t>
  </si>
  <si>
    <t>Atencion a grupos prioritarios*</t>
  </si>
  <si>
    <t>Kits de alimentos, frutas, colonias vacacionales, talleres</t>
  </si>
  <si>
    <t>Mejoramiento vial en la comunidad Shullidis</t>
  </si>
  <si>
    <t>Materiales para adoquinado</t>
  </si>
  <si>
    <t>Mejorameinto de centro de capacitacion en la cabecera parroquial</t>
  </si>
  <si>
    <t>Centro de capacitación evangélico</t>
  </si>
  <si>
    <t xml:space="preserve">Dotación de agua </t>
  </si>
  <si>
    <t>Parte baja</t>
  </si>
  <si>
    <t>Mejoramiento de infraestructura en Anguiñay</t>
  </si>
  <si>
    <t>Mirador Maldonado</t>
  </si>
  <si>
    <t>Prevención de desastres naturales y enfermedades de contagio masivo a la población</t>
  </si>
  <si>
    <t>Kits de protección y materiales de bioseguridad</t>
  </si>
  <si>
    <t>*= inversion con gripos prioritarios</t>
  </si>
  <si>
    <t>PROYECTO</t>
  </si>
  <si>
    <t>COMUNIDAD/SECTOR</t>
  </si>
  <si>
    <t>OBSERVACION</t>
  </si>
  <si>
    <t>PRESUPUESTO PLANIFICADO</t>
  </si>
  <si>
    <t>EJECUCION PRESUPUESTARIA</t>
  </si>
  <si>
    <t>Mantenimiento vial en el sector Guampac</t>
  </si>
  <si>
    <t>Fortalecimeinto de la feria de productores de Pungalá</t>
  </si>
  <si>
    <t>Mejoramiento de espacios de encuentro en sectorese estratégicos (paradas)</t>
  </si>
  <si>
    <t>Dotación de agua en la comunidad Shanaicun</t>
  </si>
  <si>
    <t xml:space="preserve">PLANIFICACION PARTICIPATIVA DEL DESARROLLO PARROQUIAL </t>
  </si>
  <si>
    <t xml:space="preserve">FOMENTO AL TURISMO DE AVENTURA, CULTURAL, RELIGIOSO Y DEPORTIVO </t>
  </si>
  <si>
    <t xml:space="preserve">PROYECTO DE MANTENIMIENTO DE LA RED VIAL INTRAPARROQUIAL </t>
  </si>
  <si>
    <t>PROYECTO DE MEJORAMIENTO DE ESPACIOS DE ENCUENTRO Y RECREACION</t>
  </si>
  <si>
    <t>PROYECTO DE CONSTRUCCIÓN DE ESPACIOS DE ENCUENTRO Y RECREACION</t>
  </si>
  <si>
    <t xml:space="preserve">ATENCIÓN A NIÑOS, NIÑAS, JÓVENES Y ADULTOS MAYORES Y PERSONAS CON DISCAPACIDAD DE LA PARROQUIA PUNGALÁ </t>
  </si>
  <si>
    <t xml:space="preserve">PREVENCIÓN DE DESASTRES NATURALES Y ENFERMEDADES DE CONTAGIO MASIVO A LA POBLACIÓN </t>
  </si>
  <si>
    <t>CAPACITACIÓN PARA EL FORTALECIMIENTO DE LAS CAPACIDADES ADMINISTRATIVAS Y TÉCNICAS DE LOS LÍDERES LOCALES</t>
  </si>
  <si>
    <t>Un sistema de abrevadero comunitario ejecutado en 2021</t>
  </si>
  <si>
    <t>Infraestructura comunal mejorada en la Cabecera Parroquial y comunidades San Antonio de Alao, Anguiñay y Shullidis</t>
  </si>
  <si>
    <t xml:space="preserve">SI </t>
  </si>
  <si>
    <t>Nombre Partida</t>
  </si>
  <si>
    <t>Items</t>
  </si>
  <si>
    <t>Inicial</t>
  </si>
  <si>
    <t>Reformas</t>
  </si>
  <si>
    <t>Codificado</t>
  </si>
  <si>
    <t>Compromiso</t>
  </si>
  <si>
    <t>Saldo por Comprometer</t>
  </si>
  <si>
    <t>REMUNERACIONES UNIFICADAS [ Actividades del GAD ]</t>
  </si>
  <si>
    <t>51.01.05</t>
  </si>
  <si>
    <t>DECIMOTERCER SUELDO [ Actividades del GAD ]</t>
  </si>
  <si>
    <t>51.02.03</t>
  </si>
  <si>
    <t>DECIMOCUARTO SUELDO [ Actividades del GAD ]</t>
  </si>
  <si>
    <t>51.02.04</t>
  </si>
  <si>
    <t>APORTE PATRONAL [ Actividades del GAD ]</t>
  </si>
  <si>
    <t>51.06.01</t>
  </si>
  <si>
    <t>FONDO DE RESERVA [ Actividades del GAD ]</t>
  </si>
  <si>
    <t>51.06.02</t>
  </si>
  <si>
    <t>AGUA POTABLE [ Actividades del GAD ]</t>
  </si>
  <si>
    <t>53.01.01</t>
  </si>
  <si>
    <t>ENERGÍA ELÉCTRICA [ Actividades del GAD ]</t>
  </si>
  <si>
    <t>53.01.04</t>
  </si>
  <si>
    <t>TELECOMUNICACIONES [ Actividades del GAD ]</t>
  </si>
  <si>
    <t>53.01.05</t>
  </si>
  <si>
    <t>COMISIONES BANCARIAS [ Actividades del GAD ]</t>
  </si>
  <si>
    <t>57.02.03</t>
  </si>
  <si>
    <t>A Entidades del Presupuesto General del Estado [ Actividades del GAD ]</t>
  </si>
  <si>
    <t>58.01.01</t>
  </si>
  <si>
    <t>A GOBIERNOS AUTÓNOMOS DESCENTRALIZADOS [ Actividades del GAD ]</t>
  </si>
  <si>
    <t>58.01.04</t>
  </si>
  <si>
    <t>Remuneraciones Unificadas [ Actividades del GAD ]</t>
  </si>
  <si>
    <t>71.01.05</t>
  </si>
  <si>
    <t>Remuneraciones Unificadas [ MIES - ADULTO MAYOR ]</t>
  </si>
  <si>
    <t>Remuneraciones Unificadas [ MIES - PROTECCION ESPECIAL ]</t>
  </si>
  <si>
    <t>Remuneraciones Unificadas [ MIES - C D I ]</t>
  </si>
  <si>
    <t>DECIMO TERCER SUELDO [ Actividades del GAD ]</t>
  </si>
  <si>
    <t>71.02.03</t>
  </si>
  <si>
    <t>DEcimo Tercero [ MIES - ADULTO MAYOR ]</t>
  </si>
  <si>
    <t>Decimo Tercero [ MIES - PROTECCION ESPECIAL ]</t>
  </si>
  <si>
    <t>Decimo tercero [ MIES - C D I ]</t>
  </si>
  <si>
    <t>DECIMO CUARTO SUELDO [ Actividades del GAD ]</t>
  </si>
  <si>
    <t>71.02.04</t>
  </si>
  <si>
    <t>Decimo Cuarto [ MIES - ADULTO MAYOR ]</t>
  </si>
  <si>
    <t>Decimo cuarto [ MIES - PROTECCION ESPECIAL ]</t>
  </si>
  <si>
    <t>Decimo cuarto [ MIES - C D I ]</t>
  </si>
  <si>
    <t>Compensación por Transporte [ MIES - PROTECCION ESPECIAL ]</t>
  </si>
  <si>
    <t>71.03.04</t>
  </si>
  <si>
    <t>71.06.01</t>
  </si>
  <si>
    <t>APORTE PATRONAL [ MIES - ADULTO MAYOR ]</t>
  </si>
  <si>
    <t>APORTE PATRONAL [ MIES - PROTECCION ESPECIAL ]</t>
  </si>
  <si>
    <t>APORTE PATRONAL [ MIES - C D I ]</t>
  </si>
  <si>
    <t>FONDOS DE RESERVA [ Actividades del GAD ]</t>
  </si>
  <si>
    <t>71.06.02</t>
  </si>
  <si>
    <t>Fondo de Reserva [ MIES - ADULTO MAYOR ]</t>
  </si>
  <si>
    <t>FONDOS DE RESERVA [ MIES - PROTECCION ESPECIAL ]</t>
  </si>
  <si>
    <t>Fondos de Reserva [ MIES - C D I ]</t>
  </si>
  <si>
    <t>Compensación por Vacaciones no Gozadas por Cesación de Funciones [ MIES - PROTECCION ESPECIAL ]</t>
  </si>
  <si>
    <t>71.07.07</t>
  </si>
  <si>
    <t>ENERGIA ELECTRICA [ Actividades del GAD ]</t>
  </si>
  <si>
    <t>73.01.04</t>
  </si>
  <si>
    <t>73.01.05</t>
  </si>
  <si>
    <t>Edición, Impresión, Reproducción, Publicaciones, Suscripciones, Fotocopiado [ Actividades del GAD ]</t>
  </si>
  <si>
    <t>73.02.04</t>
  </si>
  <si>
    <t xml:space="preserve"> DIFUSION, INFORMACION Y PUBLICIDAD [ Actividades del GAD ]</t>
  </si>
  <si>
    <t>73.02.07</t>
  </si>
  <si>
    <t>Servicios Personales Eventuales sin Relación de Dependencia [ Actividades del GAD ]</t>
  </si>
  <si>
    <t>73.02.21</t>
  </si>
  <si>
    <t>Servicios Personales Eventuales sin Relación de Dependencia [ MIES - PROTECCION ESPECIAL ]</t>
  </si>
  <si>
    <t>Gastos en Maquinaria y Equipos (Instalación, Mantenimiento y Reparaciones) [ Actividades del GAD ]</t>
  </si>
  <si>
    <t>73.04.04</t>
  </si>
  <si>
    <t>VEHÍCULOS (MANTENIMIENTO Y REPARACIÓN) [ Actividades del GAD ]</t>
  </si>
  <si>
    <t>73.04.05</t>
  </si>
  <si>
    <t>EDIFICIOS, LOCALES Y RESIDENCIAS [ Actividades del GAD ]</t>
  </si>
  <si>
    <t>73.05.02</t>
  </si>
  <si>
    <t>Edificios, locales y residencias [ MIES - C D I ]</t>
  </si>
  <si>
    <t>Arrendamientos de Maquinarias y Equipos [ Actividades del GAD ]</t>
  </si>
  <si>
    <t>73.05.04</t>
  </si>
  <si>
    <t>Arrendamiento de Vehículos [ Actividades del GAD ]</t>
  </si>
  <si>
    <t>73.05.05</t>
  </si>
  <si>
    <t>Honorarios por Contratos Civiles de Servicios [ Actividades del GAD ]</t>
  </si>
  <si>
    <t>73.06.06</t>
  </si>
  <si>
    <t>Capacitación a Servidores Públicos [ Actividades del GAD ]</t>
  </si>
  <si>
    <t>73.06.12</t>
  </si>
  <si>
    <t>DESARROLLO DE SISTEMAS INFORMÁTICOS [ Actividades del GAD ]</t>
  </si>
  <si>
    <t>73.07.01</t>
  </si>
  <si>
    <t>MANTENIMIENTO Y REPARACION DE EQUIPOS Y SIST. INFORMATICOS [ Actividades del GAD ]</t>
  </si>
  <si>
    <t>73.07.04</t>
  </si>
  <si>
    <t>ALIMENTOS Y BEBIDAS [ Actividades del GAD ]</t>
  </si>
  <si>
    <t>73.08.01</t>
  </si>
  <si>
    <t>ALIMENTOS Y BEBIDAS [ MIES - PROTECCION ESPECIAL ]</t>
  </si>
  <si>
    <t>ALIMENTOS Y BEBIDAS [ MIES - C D I ]</t>
  </si>
  <si>
    <t>Inventarios de Vestuario, Lencería, Prendas de Protección, Carpas y Otros [ Actividades del GAD ]</t>
  </si>
  <si>
    <t>73.08.02</t>
  </si>
  <si>
    <t>Inventarios de Combustibles y Lubricantes [ Actividades del GAD ]</t>
  </si>
  <si>
    <t>73.08.03</t>
  </si>
  <si>
    <t>MATERIALES DE OFICINA [ Actividades del GAD ]</t>
  </si>
  <si>
    <t>73.08.04</t>
  </si>
  <si>
    <t>MATERIAL DE ASEO [ Actividades del GAD ]</t>
  </si>
  <si>
    <t>73.08.05</t>
  </si>
  <si>
    <t>MATERIALES DE CONSTRUCCIÓN, ELÉCTRICOS, PLOMERÍA Y CARPINTERÍA [ Actividades del GAD ]</t>
  </si>
  <si>
    <t>73.08.11</t>
  </si>
  <si>
    <t>Inventarios de Materiales Didácticos [ MIES - PROTECCION ESPECIAL ]</t>
  </si>
  <si>
    <t>73.08.12</t>
  </si>
  <si>
    <t>Dispositivos Médicos de Uso General [ Actividades del GAD ]</t>
  </si>
  <si>
    <t>73.08.26</t>
  </si>
  <si>
    <t>Dispositivos Médicos de Uso General [ MIES - PROTECCION ESPECIAL ]</t>
  </si>
  <si>
    <t>OTRAS OBRAS DE INFRAESTRUCTURA [ Actividades del GAD ]</t>
  </si>
  <si>
    <t>75.01.99</t>
  </si>
  <si>
    <t>Tasas Generales, Impuestos, Contribuciones, Permisos, Licencias y Patentes [ Actividades del GAD ]</t>
  </si>
  <si>
    <t>77.01.02</t>
  </si>
  <si>
    <t>Otros Impuestos, Tasas y Contribuciones [ Actividades del GAD ]</t>
  </si>
  <si>
    <t>77.01.99</t>
  </si>
  <si>
    <t>Prepagos de Seguros [ Actividades del GAD ]</t>
  </si>
  <si>
    <t>77.02.01</t>
  </si>
  <si>
    <t>Comisiones Bancarias [ MIES  ]</t>
  </si>
  <si>
    <t>77.02.03</t>
  </si>
  <si>
    <t>Costas Judiciales, Trámites Notariales Legalización de Documentos y Arreglos Extrajudiciales [ Actividades del GAD ]</t>
  </si>
  <si>
    <t>77.02.06</t>
  </si>
  <si>
    <t>Maquinarias y Equipos [ Actividades del GAD ]</t>
  </si>
  <si>
    <t>84.01.04</t>
  </si>
  <si>
    <t>EQUIPOS, SISTEMAS Y PAQUETES INFORMÁTICOS [ Actividades del GAD ]</t>
  </si>
  <si>
    <t>84.01.07</t>
  </si>
  <si>
    <t>DE CUENTAS POR PAGAR [ Actividades del GAD ]</t>
  </si>
  <si>
    <t>97.01.01</t>
  </si>
  <si>
    <t>Jóvenes
Mujeres Embarazadas
Personas con discapacidad
Movilidad Humana
Personas privadas de libertad
Personas con enfermedades catastróficas
Personas usuarias y consumidoras
Personas en situación de riesgo
Víctimas de violencia doméstica y sexual
Maltrato infantil
Desastres naturales o antropogénicos</t>
  </si>
  <si>
    <t>Niñas, niños y adolescentes</t>
  </si>
  <si>
    <t xml:space="preserve">Personas adultas mayores
</t>
  </si>
  <si>
    <t>adulto mayor</t>
  </si>
  <si>
    <t>Objetivo cumplido de acuerdo a lo planificado en beneficio de los grupos vulnerables</t>
  </si>
  <si>
    <t>No se pudo mejorar la infraestructura en algunas comunidades porque se tenían presupuestos comprometidos del año anterior</t>
  </si>
  <si>
    <t>Coordinación con la EERSA para reforestacion en la parroquia, mejoramiento de la accesibilidad a predios en zonas bajas de las comunidades  Sahanaicun, Calquis y Apuñag</t>
  </si>
  <si>
    <t>Ampliación de atención  a grupos vulnerables en coordinacion con el MIES, en el marco de la crisis sanitaria</t>
  </si>
  <si>
    <t>Mejoramiento de infraestructura en la cabecera parroquial y comunidades Anguiñay y Shullidis</t>
  </si>
  <si>
    <t>No se pudo entregar materiales para algunos abrevaderos comunitarios porque se tenían presupuestos comprometidos del año anterior, sin embargo se coordinó con el Consejo Provincial la dotacion de materiales</t>
  </si>
  <si>
    <t>Entrega de materiales para un abrevadero de agua en Shanaiucn y coordinación con el Consejo Provincial para mejoramiento de sisitemas de riego</t>
  </si>
  <si>
    <t>Participación y coordinación con líderes locales</t>
  </si>
  <si>
    <t>Mejoramiento de vías de acceso a los tres sectores de la parroquia</t>
  </si>
  <si>
    <t>Apoyando a la actividad agropecuaria</t>
  </si>
  <si>
    <t>A través del mejorameinto vial que siempre es insuficiente por la extensión y humedad de algunos sectores de la parroquia</t>
  </si>
  <si>
    <t>Implementación de abrevaderos comunitarios</t>
  </si>
  <si>
    <t xml:space="preserve">Coordinacion con líderes comunales </t>
  </si>
  <si>
    <t xml:space="preserve">
la Asamblea Ciudadana
</t>
  </si>
  <si>
    <t>La instancia de participación crea el equipo técnico mixto</t>
  </si>
  <si>
    <t>SE SELECCIONÓ A LOS MIEMBROS DEL CONSEJO DE PLANIFICACION CONSTITUIDOS POR MIEBORS DEL GAD PARROQUIAL Y DE LOS TRES SECTORES DE LA SOCIEDAD CIVIL</t>
  </si>
  <si>
    <t>La comicsión del Gad realizó el informe con respuestas a las diferentes inquietudes</t>
  </si>
  <si>
    <t>La comisión llena el informe correspondiente</t>
  </si>
  <si>
    <t>Aprobación de la autoridad</t>
  </si>
  <si>
    <t>45 días</t>
  </si>
  <si>
    <t>FACEBOOK Y PAGINA WEB</t>
  </si>
  <si>
    <t>Invitaciones enviadas de acuerdo al mapeo de actores previo</t>
  </si>
  <si>
    <t xml:space="preserve">Se convocó a la ciudadanía del mapeo de actores, ya en el evento se dio paso a la ciudadanía, luego rindieron cunetas los vocales y finalmente el presidente del GAD </t>
  </si>
  <si>
    <t xml:space="preserve">
0 -30 minutos
</t>
  </si>
  <si>
    <t>El preseidente presentó su exposición luego de las inquietudes ciudadanas y de la presentación de sres vocales</t>
  </si>
  <si>
    <t>Se respondieron las inquietudes de la ciudadanía</t>
  </si>
  <si>
    <t>elaboración de plan de trabajo en base a las sugerencias ciudadanas</t>
  </si>
  <si>
    <t xml:space="preserve">https://www.pungala.gob.ec/miweb/transparencia/rendicion-de-cuentas/rc-2021/1267-pago-tractor/file.html </t>
  </si>
  <si>
    <t xml:space="preserve">https://www.pungala.gob.ec/miweb/transparencia/rendicion-de-cuentas/rc-2021/1265-infimas-2021-gad-pungala/file.html </t>
  </si>
  <si>
    <t>https://www.compraspublicas.gob.ec/ProcesoContratacion/compras/PC/informacionProcesoContratacion2.cpe?idSoliCompra=2dp9alDXa8n3YmEmbXNHuruu0cFECYbfNnoXteUbTb4,</t>
  </si>
  <si>
    <t xml:space="preserve">https://www.pungala.gob.ec/miweb/transparencia/rendicion-de-cuentas/rc-2021/1263-foto-asamblea/file.html </t>
  </si>
  <si>
    <t xml:space="preserve">https://www.pungala.gob.ec/miweb/transparencia/rendicion-de-cuentas/rc-2021/1264-foto-recorrido/file.html </t>
  </si>
  <si>
    <t xml:space="preserve">https://www.pungala.gob.ec/miweb/transparencia/rendicion-de-cuentas/rc-2021/1272-reglamento-silla-vacia-1/file.html </t>
  </si>
  <si>
    <t xml:space="preserve">https://www.pungala.gob.ec/miweb/transparencia/rendicion-de-cuentas/rc-2021/1258-cedulas-presupuestarias-2021/file.html </t>
  </si>
  <si>
    <t xml:space="preserve">https://www.pungala.gob.ec/miweb/transparencia/rendicion-de-cuentas/rc-2021/1270-ppp2020-2021/file.html </t>
  </si>
  <si>
    <t xml:space="preserve">https://www.pungala.gob.ec/miweb/transparencia/rendicion-de-cuentas/rc-2021/1269-poa-gad-pungala-2021/file.html </t>
  </si>
  <si>
    <t xml:space="preserve">https://www.pungala.gob.ec/miweb/transparencia/rendicion-de-cuentas/rc-2021/1260-consulta-ciudadana/file.html </t>
  </si>
  <si>
    <t xml:space="preserve">https://www.pungala.gob.ec/miweb/transparencia/rendicion-de-cuentas/rc-2021/1259-conformacion-etm/file.html </t>
  </si>
  <si>
    <t xml:space="preserve">https://www.pungala.gob.ec/miweb/transparencia/rendicion-de-cuentas/rc-2021/1256-aprobacion-de-informes/file.html </t>
  </si>
  <si>
    <t xml:space="preserve">https://www.pungala.gob.ec/miweb/transparencia/rendicion-de-cuentas/rc-2021/1261-entrega-borradorrc/file.html </t>
  </si>
  <si>
    <t xml:space="preserve">https://www.pungala.gob.ec/miweb/transparencia/rendicion-de-cuentas/rc-2021/1266-invitacion-rc/file.html </t>
  </si>
  <si>
    <t xml:space="preserve">https://www.pungala.gob.ec/miweb/transparencia/rendicion-de-cuentas/rc-2021/1271-registro-asistencia-rc/file.html </t>
  </si>
  <si>
    <t xml:space="preserve">https://www.pungala.gob.ec/miweb/transparencia/rendicion-de-cuentas/rc-2021/1273-orden-del-dia-rc/file.html </t>
  </si>
  <si>
    <t xml:space="preserve">https://www.pungala.gob.ec/miweb/transparencia/rendicion-de-cuentas/rc-2021/1268-plan-de-trabajo-incorporar-sugerencias-ciudadanas-signed/file.html </t>
  </si>
  <si>
    <t xml:space="preserve">se entrega a traves de la página web del GAD </t>
  </si>
  <si>
    <t xml:space="preserve">https://www.pungala.gob.ec/miweb/transparencia/rendicion-de-cuentas/rc-2020/1243-plan-trabajo-sugerencias/file.html </t>
  </si>
  <si>
    <t>Trabajo coordinado entre autoridades</t>
  </si>
  <si>
    <t>Continuar con cuidado de salud y gestionar vacunas contra el COVID</t>
  </si>
  <si>
    <t>Se coordina de mejor manera entre autoridades y se aprovecha la cercanía de algunas autoridades del GAD Parroquial con autoridaes cantonal o provincial</t>
  </si>
  <si>
    <t>Actualmente se trabaja en coordinación con el MSP para continuar el proceso de vacunación</t>
  </si>
  <si>
    <t>Trabajar para mejorar el precio de la leche</t>
  </si>
  <si>
    <t>Obras pendientes en comunidades</t>
  </si>
  <si>
    <t>Gestionar agua potable, mantenimiento vial y riego</t>
  </si>
  <si>
    <t>No se logró consolidar la organización de 2do grado pero se consiguió que la empresa privada parmalat ponga un tanque de enfriamiento de leche en la parroquia</t>
  </si>
  <si>
    <t>Se ha comenzado a invertir en obras que quedaron pendientes en las comunidades</t>
  </si>
  <si>
    <t>En agua potable y riego se trabaja con los GADs Cantonal y Provincial y se espera la ejecución de las obras de vialidad con el GAD Provincial</t>
  </si>
  <si>
    <t>se recogió a través de la persona que intervino en representación de la ciudadanía</t>
  </si>
  <si>
    <t>Gestiones para mejoramiento de vías</t>
  </si>
  <si>
    <t>Se continúa gestinando con el GAD Provincial las vías Alao y Daldal, a la espera de que se cumpla lo planificado</t>
  </si>
  <si>
    <t>Insuficiencia de algunas obras</t>
  </si>
  <si>
    <t>Se ha retomado al inversión en las obras pendientes en diferentes comunidades</t>
  </si>
  <si>
    <t>Gestión para mejorar prácticas de ordeño y comercialización de la leche</t>
  </si>
  <si>
    <t>Se trabaja con la empresa Parmalat mediante la planta de enfriamiento de lácteos, así como el mejormaiento de prácticas de ordeño</t>
  </si>
  <si>
    <t xml:space="preserve">https://www.facebook.com/pungalatv/videos/1953454694861133/?extid=NS-UNK-UNK-UNK-AN_GK0T-GK1C </t>
  </si>
  <si>
    <t xml:space="preserve">https://www.pungala.gob.ec/miweb/transparencia/rendicion-de-cuentas/rc-2021/1274-presentacion-rendicion-cuentas-2021-compressed/file.html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</si>
</sst>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_(* #,##0.00_);_(* \(#,##0.00\);_(* &quot;-&quot;??_);_(@_)"/>
  </numFmts>
  <fonts count="30">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2"/>
      <name val="Calibri"/>
      <family val="2"/>
      <scheme val="minor"/>
    </font>
    <font>
      <sz val="9"/>
      <name val="Arial Unicode MS"/>
      <family val="2"/>
    </font>
    <font>
      <b/>
      <sz val="9"/>
      <name val="Arial Unicode MS"/>
      <family val="2"/>
    </font>
    <font>
      <b/>
      <sz val="10"/>
      <color rgb="FFFF0000"/>
      <name val="Calibri"/>
      <family val="2"/>
      <scheme val="minor"/>
    </font>
    <font>
      <sz val="10"/>
      <color theme="1"/>
      <name val="Times New Roman"/>
      <family val="1"/>
    </font>
    <font>
      <sz val="10"/>
      <color rgb="FF000000"/>
      <name val="Calibri"/>
      <family val="2"/>
      <scheme val="minor"/>
    </font>
    <font>
      <sz val="10"/>
      <color rgb="FFFF0000"/>
      <name val="Calibri"/>
      <family val="2"/>
      <scheme val="minor"/>
    </font>
    <font>
      <u/>
      <sz val="11"/>
      <color theme="10"/>
      <name val="Calibri"/>
      <family val="2"/>
      <scheme val="minor"/>
    </font>
    <font>
      <b/>
      <sz val="11"/>
      <color rgb="FFFF0000"/>
      <name val="Calibri"/>
      <family val="2"/>
      <scheme val="minor"/>
    </font>
    <font>
      <sz val="11"/>
      <color rgb="FFFF0000"/>
      <name val="Calibri"/>
      <family val="2"/>
      <scheme val="minor"/>
    </font>
    <font>
      <b/>
      <sz val="11"/>
      <color theme="1"/>
      <name val="Calibri"/>
      <family val="2"/>
      <scheme val="minor"/>
    </font>
    <font>
      <sz val="10"/>
      <color rgb="FF000000"/>
      <name val="Times New Roman"/>
      <family val="1"/>
    </font>
    <font>
      <b/>
      <sz val="11"/>
      <name val="Calibri"/>
      <family val="2"/>
      <scheme val="minor"/>
    </font>
    <font>
      <sz val="12"/>
      <color theme="1"/>
      <name val="Times New Roman"/>
      <family val="1"/>
    </font>
    <font>
      <b/>
      <sz val="12"/>
      <color theme="1"/>
      <name val="Times New Roman"/>
      <family val="1"/>
    </font>
    <font>
      <b/>
      <sz val="10"/>
      <color rgb="FF000000"/>
      <name val="Times New Roman"/>
      <family val="1"/>
    </font>
    <font>
      <b/>
      <sz val="10"/>
      <color theme="1"/>
      <name val="Times New Roman"/>
      <family val="1"/>
    </font>
    <font>
      <b/>
      <u/>
      <sz val="11"/>
      <color theme="5"/>
      <name val="Calibri"/>
      <family val="2"/>
      <scheme val="minor"/>
    </font>
    <font>
      <sz val="9"/>
      <color theme="1"/>
      <name val="Times New Roman"/>
      <family val="1"/>
    </font>
    <font>
      <b/>
      <sz val="9"/>
      <color theme="1"/>
      <name val="Times New Roman"/>
      <family val="1"/>
    </font>
    <font>
      <sz val="9"/>
      <color indexed="81"/>
      <name val="Tahoma"/>
      <family val="2"/>
    </font>
    <font>
      <b/>
      <sz val="9"/>
      <color indexed="81"/>
      <name val="Tahoma"/>
      <family val="2"/>
    </font>
    <font>
      <sz val="11"/>
      <color theme="1"/>
      <name val="Calibri"/>
      <family val="2"/>
      <scheme val="minor"/>
    </font>
    <font>
      <b/>
      <sz val="8"/>
      <color theme="1"/>
      <name val="Tahoma"/>
      <family val="2"/>
    </font>
    <font>
      <sz val="10"/>
      <color theme="1"/>
      <name val="Calibri"/>
      <family val="2"/>
      <scheme val="minor"/>
    </font>
    <font>
      <u/>
      <sz val="11"/>
      <color theme="3"/>
      <name val="Calibri"/>
      <family val="2"/>
      <scheme val="minor"/>
    </font>
  </fonts>
  <fills count="11">
    <fill>
      <patternFill patternType="none"/>
    </fill>
    <fill>
      <patternFill patternType="gray125"/>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C5E0B3"/>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FF00"/>
        <bgColor indexed="64"/>
      </patternFill>
    </fill>
  </fills>
  <borders count="8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rgb="FF000000"/>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rgb="FF000000"/>
      </right>
      <top/>
      <bottom/>
      <diagonal/>
    </border>
    <border>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rgb="FF000000"/>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medium">
        <color indexed="64"/>
      </right>
      <top style="medium">
        <color indexed="64"/>
      </top>
      <bottom/>
      <diagonal/>
    </border>
    <border>
      <left/>
      <right style="thick">
        <color indexed="64"/>
      </right>
      <top style="medium">
        <color indexed="64"/>
      </top>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bottom/>
      <diagonal/>
    </border>
    <border>
      <left style="thick">
        <color indexed="64"/>
      </left>
      <right style="medium">
        <color indexed="64"/>
      </right>
      <top style="medium">
        <color indexed="64"/>
      </top>
      <bottom style="thick">
        <color indexed="64"/>
      </bottom>
      <diagonal/>
    </border>
    <border>
      <left/>
      <right style="thick">
        <color indexed="64"/>
      </right>
      <top style="medium">
        <color indexed="64"/>
      </top>
      <bottom style="medium">
        <color indexed="64"/>
      </bottom>
      <diagonal/>
    </border>
    <border>
      <left/>
      <right style="thick">
        <color indexed="64"/>
      </right>
      <top/>
      <bottom style="medium">
        <color indexed="64"/>
      </bottom>
      <diagonal/>
    </border>
    <border>
      <left/>
      <right style="thick">
        <color indexed="64"/>
      </right>
      <top/>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s>
  <cellStyleXfs count="3">
    <xf numFmtId="0" fontId="0" fillId="0" borderId="0"/>
    <xf numFmtId="0" fontId="11" fillId="0" borderId="0" applyNumberFormat="0" applyFill="0" applyBorder="0" applyAlignment="0" applyProtection="0"/>
    <xf numFmtId="164" fontId="26" fillId="0" borderId="0" applyFont="0" applyFill="0" applyBorder="0" applyAlignment="0" applyProtection="0"/>
  </cellStyleXfs>
  <cellXfs count="422">
    <xf numFmtId="0" fontId="0" fillId="0" borderId="0" xfId="0"/>
    <xf numFmtId="0" fontId="1" fillId="5" borderId="7" xfId="0" applyFont="1" applyFill="1" applyBorder="1" applyAlignment="1">
      <alignment horizontal="center" vertical="center" wrapText="1"/>
    </xf>
    <xf numFmtId="0" fontId="1" fillId="3" borderId="14" xfId="0" applyFont="1" applyFill="1" applyBorder="1" applyAlignment="1">
      <alignment vertical="center" wrapText="1"/>
    </xf>
    <xf numFmtId="0" fontId="1" fillId="3" borderId="9" xfId="0" applyFont="1" applyFill="1" applyBorder="1" applyAlignment="1">
      <alignment vertical="center" wrapText="1"/>
    </xf>
    <xf numFmtId="0" fontId="1" fillId="3" borderId="5" xfId="0" applyFont="1" applyFill="1" applyBorder="1" applyAlignment="1">
      <alignment vertical="center" wrapText="1"/>
    </xf>
    <xf numFmtId="0" fontId="1" fillId="3" borderId="14" xfId="0" applyFont="1" applyFill="1" applyBorder="1" applyAlignment="1">
      <alignment horizontal="justify" vertical="center" wrapText="1"/>
    </xf>
    <xf numFmtId="0" fontId="1" fillId="4" borderId="4" xfId="0" applyFont="1" applyFill="1" applyBorder="1" applyAlignment="1">
      <alignment horizontal="justify" vertical="center" wrapText="1"/>
    </xf>
    <xf numFmtId="0" fontId="1" fillId="3" borderId="9" xfId="0" applyFont="1" applyFill="1" applyBorder="1" applyAlignment="1">
      <alignment horizontal="justify" vertical="center" wrapText="1"/>
    </xf>
    <xf numFmtId="0" fontId="1" fillId="4" borderId="10" xfId="0" applyFont="1" applyFill="1" applyBorder="1" applyAlignment="1">
      <alignment horizontal="justify" vertical="center" wrapText="1"/>
    </xf>
    <xf numFmtId="0" fontId="1" fillId="4" borderId="6"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5" borderId="0" xfId="0" applyFont="1" applyFill="1" applyBorder="1" applyAlignment="1">
      <alignment vertical="center" wrapText="1"/>
    </xf>
    <xf numFmtId="0" fontId="1" fillId="6" borderId="41" xfId="0" applyFont="1" applyFill="1" applyBorder="1" applyAlignment="1">
      <alignment vertical="center" wrapText="1"/>
    </xf>
    <xf numFmtId="0" fontId="1" fillId="5" borderId="0" xfId="0" applyFont="1" applyFill="1" applyBorder="1" applyAlignment="1">
      <alignment horizontal="justify" vertical="center" wrapText="1"/>
    </xf>
    <xf numFmtId="0" fontId="2" fillId="3" borderId="21"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2" borderId="58" xfId="0" applyFont="1" applyFill="1" applyBorder="1" applyAlignment="1">
      <alignment vertical="center" wrapText="1"/>
    </xf>
    <xf numFmtId="0" fontId="2" fillId="2" borderId="56" xfId="0" applyFont="1" applyFill="1" applyBorder="1" applyAlignment="1">
      <alignment vertical="center" wrapText="1"/>
    </xf>
    <xf numFmtId="0" fontId="2" fillId="2" borderId="53" xfId="0" applyFont="1" applyFill="1" applyBorder="1" applyAlignment="1">
      <alignment vertical="center" wrapText="1"/>
    </xf>
    <xf numFmtId="0" fontId="2" fillId="2" borderId="13" xfId="0" applyFont="1" applyFill="1" applyBorder="1" applyAlignment="1">
      <alignment vertical="center" wrapText="1"/>
    </xf>
    <xf numFmtId="0" fontId="2" fillId="2" borderId="21" xfId="0" applyFont="1" applyFill="1" applyBorder="1" applyAlignment="1">
      <alignment vertical="center" wrapText="1"/>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65" xfId="0" applyFont="1" applyFill="1" applyBorder="1" applyAlignment="1">
      <alignment vertical="center" wrapText="1"/>
    </xf>
    <xf numFmtId="0" fontId="2" fillId="2" borderId="7" xfId="0" applyFont="1" applyFill="1" applyBorder="1" applyAlignment="1">
      <alignment vertical="center" wrapText="1"/>
    </xf>
    <xf numFmtId="0" fontId="2" fillId="2" borderId="66" xfId="0" applyFont="1" applyFill="1" applyBorder="1" applyAlignment="1">
      <alignment vertical="center" wrapText="1"/>
    </xf>
    <xf numFmtId="0" fontId="2" fillId="3" borderId="63" xfId="0" applyFont="1" applyFill="1" applyBorder="1" applyAlignment="1">
      <alignment vertical="center" wrapText="1"/>
    </xf>
    <xf numFmtId="0" fontId="2" fillId="3" borderId="31" xfId="0" applyFont="1" applyFill="1" applyBorder="1" applyAlignment="1">
      <alignment vertical="center" wrapText="1"/>
    </xf>
    <xf numFmtId="0" fontId="2" fillId="2" borderId="0" xfId="0" applyFont="1" applyFill="1" applyBorder="1" applyAlignment="1">
      <alignment horizontal="center" vertical="center" wrapText="1"/>
    </xf>
    <xf numFmtId="0" fontId="1" fillId="2" borderId="8" xfId="0" applyFont="1" applyFill="1" applyBorder="1" applyAlignment="1">
      <alignment vertical="center" wrapText="1"/>
    </xf>
    <xf numFmtId="0" fontId="2" fillId="2" borderId="58"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1" fillId="4" borderId="17" xfId="0" applyFont="1" applyFill="1" applyBorder="1" applyAlignment="1">
      <alignment vertical="center" wrapText="1"/>
    </xf>
    <xf numFmtId="0" fontId="1" fillId="4" borderId="18" xfId="0" applyFont="1" applyFill="1" applyBorder="1" applyAlignment="1">
      <alignment vertical="center" wrapText="1"/>
    </xf>
    <xf numFmtId="0" fontId="1" fillId="3" borderId="25" xfId="0" applyFont="1" applyFill="1" applyBorder="1" applyAlignment="1">
      <alignment vertical="center" wrapText="1"/>
    </xf>
    <xf numFmtId="0" fontId="3" fillId="5" borderId="0" xfId="0" applyFont="1" applyFill="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Border="1" applyAlignment="1">
      <alignment horizontal="center" vertical="center" wrapText="1"/>
    </xf>
    <xf numFmtId="0" fontId="1" fillId="0" borderId="0" xfId="0" applyFont="1" applyBorder="1" applyAlignment="1">
      <alignment vertical="center" wrapText="1"/>
    </xf>
    <xf numFmtId="0" fontId="1" fillId="3" borderId="3" xfId="0" applyFont="1" applyFill="1" applyBorder="1" applyAlignment="1">
      <alignment horizontal="left" vertical="center" wrapText="1"/>
    </xf>
    <xf numFmtId="0" fontId="1" fillId="4" borderId="4" xfId="0" applyFont="1" applyFill="1" applyBorder="1" applyAlignment="1">
      <alignment vertical="center" wrapText="1"/>
    </xf>
    <xf numFmtId="0" fontId="1" fillId="3" borderId="5" xfId="0" applyFont="1" applyFill="1" applyBorder="1" applyAlignment="1">
      <alignment horizontal="left" vertical="center" wrapText="1"/>
    </xf>
    <xf numFmtId="0" fontId="1" fillId="4" borderId="6" xfId="0" applyFont="1" applyFill="1" applyBorder="1" applyAlignment="1">
      <alignment vertical="center" wrapText="1"/>
    </xf>
    <xf numFmtId="0" fontId="1" fillId="5" borderId="7"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8" xfId="0" applyFont="1" applyFill="1" applyBorder="1" applyAlignment="1">
      <alignment horizontal="center" vertical="center" wrapText="1"/>
    </xf>
    <xf numFmtId="0" fontId="1" fillId="3" borderId="3" xfId="0" applyFont="1" applyFill="1" applyBorder="1" applyAlignment="1">
      <alignment vertical="center" wrapText="1"/>
    </xf>
    <xf numFmtId="0" fontId="1" fillId="4" borderId="10" xfId="0" applyFont="1" applyFill="1" applyBorder="1" applyAlignment="1">
      <alignmen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5" borderId="15" xfId="0" applyFont="1" applyFill="1" applyBorder="1" applyAlignment="1">
      <alignment vertical="center" wrapText="1"/>
    </xf>
    <xf numFmtId="0" fontId="1" fillId="5" borderId="16" xfId="0" applyFont="1" applyFill="1" applyBorder="1" applyAlignment="1">
      <alignment vertical="center" wrapText="1"/>
    </xf>
    <xf numFmtId="0" fontId="1" fillId="5" borderId="0" xfId="0" applyFont="1" applyFill="1" applyAlignment="1">
      <alignment vertical="center" wrapText="1"/>
    </xf>
    <xf numFmtId="0" fontId="1" fillId="2" borderId="18" xfId="0" applyFont="1" applyFill="1" applyBorder="1" applyAlignment="1">
      <alignment horizontal="justify" vertical="center" wrapText="1"/>
    </xf>
    <xf numFmtId="0" fontId="1" fillId="2" borderId="8" xfId="0" applyFont="1" applyFill="1" applyBorder="1" applyAlignment="1">
      <alignment horizontal="justify" vertical="center" wrapText="1"/>
    </xf>
    <xf numFmtId="0" fontId="3" fillId="0" borderId="0" xfId="0" applyFont="1" applyBorder="1" applyAlignment="1">
      <alignment vertical="center" wrapText="1"/>
    </xf>
    <xf numFmtId="0" fontId="1" fillId="3" borderId="19" xfId="0" applyFont="1" applyFill="1" applyBorder="1" applyAlignment="1">
      <alignment vertical="center" wrapText="1"/>
    </xf>
    <xf numFmtId="0" fontId="1" fillId="3" borderId="20" xfId="0" applyFont="1" applyFill="1" applyBorder="1" applyAlignment="1">
      <alignment vertical="center" wrapText="1"/>
    </xf>
    <xf numFmtId="0" fontId="2" fillId="3" borderId="17" xfId="0" applyFont="1" applyFill="1" applyBorder="1" applyAlignment="1">
      <alignment horizontal="center" vertical="center" wrapText="1"/>
    </xf>
    <xf numFmtId="0" fontId="2" fillId="0" borderId="0" xfId="0" applyFont="1" applyAlignment="1">
      <alignment horizontal="left" vertical="center" wrapText="1"/>
    </xf>
    <xf numFmtId="0" fontId="1" fillId="3" borderId="21" xfId="0" applyFont="1" applyFill="1" applyBorder="1" applyAlignment="1">
      <alignment horizontal="center" vertical="center" wrapText="1"/>
    </xf>
    <xf numFmtId="0" fontId="3" fillId="0" borderId="0" xfId="0" applyFont="1"/>
    <xf numFmtId="0" fontId="1" fillId="0" borderId="47" xfId="0" applyFont="1" applyBorder="1" applyAlignment="1">
      <alignment horizontal="center" vertical="center" wrapText="1"/>
    </xf>
    <xf numFmtId="0" fontId="1" fillId="0" borderId="0" xfId="0" applyFont="1" applyBorder="1" applyAlignment="1">
      <alignment horizontal="justify" vertical="center" wrapText="1"/>
    </xf>
    <xf numFmtId="0" fontId="2" fillId="3" borderId="48"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1" fillId="4" borderId="50"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6" xfId="0" applyFont="1" applyFill="1" applyBorder="1" applyAlignment="1">
      <alignment vertical="center" wrapText="1"/>
    </xf>
    <xf numFmtId="0" fontId="1" fillId="6" borderId="35" xfId="0" applyFont="1" applyFill="1" applyBorder="1" applyAlignment="1">
      <alignment horizontal="justify" vertical="center" wrapText="1"/>
    </xf>
    <xf numFmtId="0" fontId="1" fillId="4" borderId="30" xfId="0" applyFont="1" applyFill="1" applyBorder="1" applyAlignment="1">
      <alignment horizontal="center" vertical="center" wrapText="1"/>
    </xf>
    <xf numFmtId="0" fontId="1" fillId="4" borderId="45" xfId="0" applyFont="1" applyFill="1" applyBorder="1" applyAlignment="1">
      <alignment horizontal="left" vertical="center" wrapText="1"/>
    </xf>
    <xf numFmtId="0" fontId="1" fillId="6" borderId="39" xfId="0" applyFont="1" applyFill="1" applyBorder="1" applyAlignment="1">
      <alignment horizontal="justify" vertical="center" wrapText="1"/>
    </xf>
    <xf numFmtId="0" fontId="3" fillId="4" borderId="16" xfId="0" applyFont="1" applyFill="1" applyBorder="1" applyAlignment="1">
      <alignment horizontal="center" vertical="center" wrapText="1"/>
    </xf>
    <xf numFmtId="0" fontId="3" fillId="0" borderId="41" xfId="0" applyFont="1" applyBorder="1" applyAlignment="1">
      <alignment horizontal="center" vertical="center" wrapText="1"/>
    </xf>
    <xf numFmtId="0" fontId="3" fillId="0" borderId="16" xfId="0" applyFont="1" applyBorder="1" applyAlignment="1">
      <alignment vertical="center" wrapText="1"/>
    </xf>
    <xf numFmtId="0" fontId="3" fillId="0" borderId="16" xfId="0" applyFont="1" applyBorder="1" applyAlignment="1">
      <alignment horizontal="center" vertical="center" wrapText="1"/>
    </xf>
    <xf numFmtId="0" fontId="1" fillId="6" borderId="21" xfId="0" applyFont="1" applyFill="1" applyBorder="1" applyAlignment="1">
      <alignment horizontal="justify" vertical="center" wrapText="1"/>
    </xf>
    <xf numFmtId="0" fontId="1" fillId="4" borderId="67" xfId="0" applyFont="1" applyFill="1" applyBorder="1" applyAlignment="1">
      <alignment horizontal="left" vertical="center" wrapText="1"/>
    </xf>
    <xf numFmtId="0" fontId="3" fillId="0" borderId="37" xfId="0" applyFont="1" applyBorder="1"/>
    <xf numFmtId="0" fontId="3" fillId="0" borderId="38" xfId="0" applyFont="1" applyBorder="1" applyAlignment="1">
      <alignment horizontal="center" vertical="center"/>
    </xf>
    <xf numFmtId="0" fontId="1" fillId="5" borderId="0" xfId="0" applyFont="1" applyFill="1" applyBorder="1" applyAlignment="1">
      <alignment horizontal="left" vertical="center" wrapText="1"/>
    </xf>
    <xf numFmtId="0" fontId="3" fillId="0" borderId="0" xfId="0" applyFont="1" applyBorder="1"/>
    <xf numFmtId="0" fontId="3" fillId="0" borderId="0" xfId="0" applyFont="1" applyBorder="1" applyAlignment="1">
      <alignment horizontal="center" vertical="center"/>
    </xf>
    <xf numFmtId="0" fontId="2" fillId="3" borderId="1" xfId="0" applyFont="1" applyFill="1" applyBorder="1" applyAlignment="1">
      <alignment horizontal="left" vertical="center" wrapText="1"/>
    </xf>
    <xf numFmtId="0" fontId="2" fillId="3" borderId="8"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 fillId="6" borderId="3" xfId="0" applyFont="1" applyFill="1" applyBorder="1" applyAlignment="1">
      <alignment horizontal="justify" vertical="center" wrapText="1"/>
    </xf>
    <xf numFmtId="0" fontId="1" fillId="6" borderId="4" xfId="0" applyFont="1" applyFill="1" applyBorder="1" applyAlignment="1">
      <alignment horizontal="justify" vertical="center" wrapText="1"/>
    </xf>
    <xf numFmtId="0" fontId="1" fillId="6" borderId="55" xfId="0" applyFont="1" applyFill="1" applyBorder="1" applyAlignment="1">
      <alignment horizontal="justify" vertical="center" wrapText="1"/>
    </xf>
    <xf numFmtId="0" fontId="1" fillId="6" borderId="9" xfId="0" applyFont="1" applyFill="1" applyBorder="1" applyAlignment="1">
      <alignment horizontal="justify" vertical="center" wrapText="1"/>
    </xf>
    <xf numFmtId="0" fontId="1" fillId="6" borderId="10" xfId="0" applyFont="1" applyFill="1" applyBorder="1" applyAlignment="1">
      <alignment horizontal="justify" vertical="center" wrapText="1"/>
    </xf>
    <xf numFmtId="0" fontId="1" fillId="6" borderId="27" xfId="0" applyFont="1" applyFill="1" applyBorder="1" applyAlignment="1">
      <alignment horizontal="justify" vertical="center" wrapText="1"/>
    </xf>
    <xf numFmtId="0" fontId="2" fillId="6" borderId="9" xfId="0" applyFont="1" applyFill="1" applyBorder="1" applyAlignment="1">
      <alignment horizontal="justify" vertical="center" wrapText="1"/>
    </xf>
    <xf numFmtId="0" fontId="1" fillId="6" borderId="5" xfId="0" applyFont="1" applyFill="1" applyBorder="1" applyAlignment="1">
      <alignment horizontal="justify" vertical="center" wrapText="1"/>
    </xf>
    <xf numFmtId="0" fontId="1" fillId="6" borderId="6" xfId="0" applyFont="1" applyFill="1" applyBorder="1" applyAlignment="1">
      <alignment horizontal="justify" vertical="center" wrapText="1"/>
    </xf>
    <xf numFmtId="0" fontId="1" fillId="6" borderId="64" xfId="0" applyFont="1" applyFill="1" applyBorder="1" applyAlignment="1">
      <alignment horizontal="justify" vertical="center" wrapText="1"/>
    </xf>
    <xf numFmtId="0" fontId="1" fillId="0" borderId="0" xfId="0" applyFont="1" applyAlignment="1">
      <alignment horizontal="justify" vertical="center" wrapText="1"/>
    </xf>
    <xf numFmtId="0" fontId="1" fillId="3" borderId="52" xfId="0" applyFont="1" applyFill="1" applyBorder="1" applyAlignment="1">
      <alignment vertical="center" wrapText="1"/>
    </xf>
    <xf numFmtId="0" fontId="1" fillId="3" borderId="63" xfId="0" applyFont="1" applyFill="1" applyBorder="1" applyAlignment="1">
      <alignment vertical="center" wrapText="1"/>
    </xf>
    <xf numFmtId="0" fontId="1" fillId="3" borderId="39" xfId="0" applyFont="1" applyFill="1" applyBorder="1" applyAlignment="1">
      <alignment vertical="center" wrapText="1"/>
    </xf>
    <xf numFmtId="0" fontId="1" fillId="3" borderId="28" xfId="0" applyFont="1" applyFill="1" applyBorder="1" applyAlignment="1">
      <alignment vertical="center" wrapText="1"/>
    </xf>
    <xf numFmtId="0" fontId="1" fillId="3" borderId="34" xfId="0" applyFont="1" applyFill="1" applyBorder="1" applyAlignment="1">
      <alignment vertical="center" wrapText="1"/>
    </xf>
    <xf numFmtId="0" fontId="1" fillId="6" borderId="9" xfId="0" applyFont="1" applyFill="1" applyBorder="1" applyAlignment="1">
      <alignment vertical="center" wrapText="1"/>
    </xf>
    <xf numFmtId="0" fontId="1" fillId="0" borderId="18" xfId="0" applyFont="1" applyBorder="1" applyAlignment="1">
      <alignment vertical="center" wrapText="1"/>
    </xf>
    <xf numFmtId="0" fontId="1" fillId="6" borderId="5" xfId="0" applyFont="1" applyFill="1" applyBorder="1" applyAlignment="1">
      <alignment vertical="center" wrapText="1"/>
    </xf>
    <xf numFmtId="0" fontId="1" fillId="3" borderId="62" xfId="0" applyFont="1" applyFill="1" applyBorder="1" applyAlignment="1">
      <alignment vertical="center" wrapText="1"/>
    </xf>
    <xf numFmtId="0" fontId="1" fillId="3" borderId="36" xfId="0" applyFont="1" applyFill="1" applyBorder="1" applyAlignment="1">
      <alignment vertical="center" wrapText="1"/>
    </xf>
    <xf numFmtId="0" fontId="2" fillId="3" borderId="23" xfId="0" applyFont="1" applyFill="1" applyBorder="1" applyAlignment="1">
      <alignment horizontal="center" vertical="center" wrapText="1"/>
    </xf>
    <xf numFmtId="0" fontId="1" fillId="4" borderId="22" xfId="0" applyFont="1" applyFill="1" applyBorder="1" applyAlignment="1">
      <alignment vertical="center" wrapText="1"/>
    </xf>
    <xf numFmtId="0" fontId="1" fillId="4" borderId="15" xfId="0" applyFont="1" applyFill="1" applyBorder="1" applyAlignment="1">
      <alignment vertical="center" wrapText="1"/>
    </xf>
    <xf numFmtId="0" fontId="1" fillId="0" borderId="23" xfId="0" applyFont="1" applyBorder="1" applyAlignment="1">
      <alignment vertical="center" wrapText="1"/>
    </xf>
    <xf numFmtId="0" fontId="1" fillId="0" borderId="40" xfId="0" applyFont="1" applyBorder="1" applyAlignment="1">
      <alignment vertical="center" wrapText="1"/>
    </xf>
    <xf numFmtId="0" fontId="1" fillId="0" borderId="15" xfId="0" applyFont="1" applyBorder="1" applyAlignment="1">
      <alignment vertical="center" wrapText="1"/>
    </xf>
    <xf numFmtId="0" fontId="1" fillId="0" borderId="41" xfId="0" applyFont="1" applyBorder="1" applyAlignment="1">
      <alignment vertical="center" wrapText="1"/>
    </xf>
    <xf numFmtId="0" fontId="1" fillId="4" borderId="40" xfId="0" applyFont="1" applyFill="1" applyBorder="1" applyAlignment="1">
      <alignment vertical="center" wrapText="1"/>
    </xf>
    <xf numFmtId="0" fontId="1" fillId="4" borderId="41" xfId="0" applyFont="1" applyFill="1" applyBorder="1" applyAlignment="1">
      <alignment vertical="center" wrapText="1"/>
    </xf>
    <xf numFmtId="0" fontId="2" fillId="2" borderId="22" xfId="0" applyFont="1" applyFill="1" applyBorder="1" applyAlignment="1">
      <alignment vertical="center" wrapText="1"/>
    </xf>
    <xf numFmtId="0" fontId="2" fillId="3" borderId="41"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5" borderId="51"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5" borderId="60" xfId="0" applyFont="1" applyFill="1" applyBorder="1" applyAlignment="1">
      <alignment vertical="center" wrapText="1"/>
    </xf>
    <xf numFmtId="0" fontId="2" fillId="5" borderId="40" xfId="0" applyFont="1" applyFill="1" applyBorder="1" applyAlignment="1">
      <alignment vertical="center" wrapText="1"/>
    </xf>
    <xf numFmtId="0" fontId="2" fillId="5" borderId="61" xfId="0" applyFont="1" applyFill="1" applyBorder="1" applyAlignment="1">
      <alignment vertical="center" wrapText="1"/>
    </xf>
    <xf numFmtId="0" fontId="2" fillId="2" borderId="23" xfId="0" applyFont="1" applyFill="1" applyBorder="1" applyAlignment="1">
      <alignment horizontal="left" vertical="center" wrapText="1"/>
    </xf>
    <xf numFmtId="0" fontId="2" fillId="5" borderId="0" xfId="0" applyFont="1" applyFill="1" applyBorder="1" applyAlignment="1">
      <alignment vertical="center" wrapText="1"/>
    </xf>
    <xf numFmtId="0" fontId="1" fillId="0" borderId="36" xfId="0" applyFont="1" applyBorder="1" applyAlignment="1">
      <alignment horizontal="justify" vertical="center" wrapText="1"/>
    </xf>
    <xf numFmtId="0" fontId="1" fillId="0" borderId="37" xfId="0" applyFont="1" applyBorder="1" applyAlignment="1">
      <alignment horizontal="justify" vertical="center" wrapText="1"/>
    </xf>
    <xf numFmtId="0" fontId="1" fillId="0" borderId="38" xfId="0" applyFont="1" applyBorder="1" applyAlignment="1">
      <alignment horizontal="justify" vertical="center" wrapText="1"/>
    </xf>
    <xf numFmtId="0" fontId="2" fillId="3" borderId="8" xfId="0" applyFont="1" applyFill="1" applyBorder="1" applyAlignment="1">
      <alignment vertical="center" wrapText="1"/>
    </xf>
    <xf numFmtId="0" fontId="2" fillId="3" borderId="41" xfId="0" applyFont="1" applyFill="1" applyBorder="1" applyAlignment="1">
      <alignment vertical="center" wrapText="1"/>
    </xf>
    <xf numFmtId="0" fontId="1" fillId="5" borderId="41" xfId="0" applyFont="1" applyFill="1" applyBorder="1" applyAlignment="1">
      <alignment horizontal="left" vertical="center" wrapText="1"/>
    </xf>
    <xf numFmtId="0" fontId="1" fillId="6" borderId="41" xfId="0" applyFont="1" applyFill="1" applyBorder="1" applyAlignment="1">
      <alignment horizontal="left" vertical="center" wrapText="1"/>
    </xf>
    <xf numFmtId="0" fontId="3" fillId="0" borderId="0" xfId="0" applyFont="1" applyBorder="1" applyAlignment="1">
      <alignment horizontal="center" vertical="center" wrapText="1"/>
    </xf>
    <xf numFmtId="0" fontId="1" fillId="2" borderId="0" xfId="0" applyFont="1" applyFill="1" applyBorder="1" applyAlignment="1">
      <alignment vertical="center" wrapText="1"/>
    </xf>
    <xf numFmtId="0" fontId="5" fillId="0" borderId="0" xfId="0" applyFont="1" applyAlignment="1">
      <alignment horizontal="justify" vertical="center" wrapText="1"/>
    </xf>
    <xf numFmtId="0" fontId="6" fillId="0" borderId="0" xfId="0" applyFont="1" applyAlignment="1">
      <alignment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wrapText="1"/>
    </xf>
    <xf numFmtId="0" fontId="1" fillId="0" borderId="22" xfId="0" applyFont="1" applyBorder="1" applyAlignment="1">
      <alignment horizontal="left" vertical="center" wrapText="1"/>
    </xf>
    <xf numFmtId="0" fontId="3" fillId="0" borderId="23" xfId="0" applyFont="1" applyBorder="1" applyAlignment="1">
      <alignment horizontal="left" vertical="center" wrapText="1"/>
    </xf>
    <xf numFmtId="49" fontId="1" fillId="4" borderId="10" xfId="0" applyNumberFormat="1" applyFont="1" applyFill="1" applyBorder="1" applyAlignment="1">
      <alignment horizontal="left" vertical="center" wrapText="1"/>
    </xf>
    <xf numFmtId="49" fontId="1" fillId="4" borderId="6" xfId="0" applyNumberFormat="1" applyFont="1" applyFill="1" applyBorder="1" applyAlignment="1">
      <alignment vertical="center" wrapText="1"/>
    </xf>
    <xf numFmtId="49" fontId="1" fillId="4" borderId="6" xfId="0" applyNumberFormat="1"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4" borderId="10" xfId="0" applyFont="1" applyFill="1" applyBorder="1" applyAlignment="1">
      <alignment horizontal="left" vertical="center" wrapText="1"/>
    </xf>
    <xf numFmtId="0" fontId="1" fillId="3" borderId="0" xfId="0" applyFont="1" applyFill="1" applyBorder="1" applyAlignment="1">
      <alignment horizontal="center" vertical="center" wrapText="1"/>
    </xf>
    <xf numFmtId="0" fontId="1" fillId="3" borderId="28" xfId="0" applyFont="1" applyFill="1" applyBorder="1" applyAlignment="1">
      <alignment horizontal="left" vertical="center" wrapText="1"/>
    </xf>
    <xf numFmtId="0" fontId="7" fillId="0" borderId="17" xfId="0" applyFont="1" applyBorder="1" applyAlignment="1">
      <alignment horizontal="left" vertical="center" wrapText="1"/>
    </xf>
    <xf numFmtId="0" fontId="1" fillId="3" borderId="28" xfId="0" applyFont="1" applyFill="1" applyBorder="1" applyAlignment="1">
      <alignment horizontal="center" vertical="center" wrapText="1"/>
    </xf>
    <xf numFmtId="0" fontId="1" fillId="3" borderId="69" xfId="0" applyFont="1" applyFill="1" applyBorder="1" applyAlignment="1">
      <alignment horizontal="center" vertical="center" wrapText="1"/>
    </xf>
    <xf numFmtId="0" fontId="3" fillId="3" borderId="69" xfId="0" applyFont="1" applyFill="1" applyBorder="1" applyAlignment="1">
      <alignment horizontal="center" vertical="center" wrapText="1"/>
    </xf>
    <xf numFmtId="0" fontId="8" fillId="3" borderId="28" xfId="0" applyFont="1" applyFill="1" applyBorder="1" applyAlignment="1">
      <alignment horizontal="center" vertical="center"/>
    </xf>
    <xf numFmtId="0" fontId="8" fillId="3" borderId="28" xfId="0" applyFont="1" applyFill="1" applyBorder="1" applyAlignment="1">
      <alignment horizontal="center" vertical="center" wrapText="1"/>
    </xf>
    <xf numFmtId="2" fontId="1" fillId="3" borderId="28" xfId="0" applyNumberFormat="1" applyFont="1" applyFill="1" applyBorder="1" applyAlignment="1">
      <alignment horizontal="center" vertical="center" wrapText="1"/>
    </xf>
    <xf numFmtId="0" fontId="9" fillId="3" borderId="28" xfId="0" applyFont="1" applyFill="1" applyBorder="1" applyAlignment="1">
      <alignment vertical="center" wrapText="1"/>
    </xf>
    <xf numFmtId="0" fontId="9" fillId="3" borderId="28" xfId="0" applyFont="1" applyFill="1" applyBorder="1" applyAlignment="1">
      <alignment wrapText="1"/>
    </xf>
    <xf numFmtId="0" fontId="9" fillId="3" borderId="68" xfId="0" applyFont="1" applyFill="1" applyBorder="1" applyAlignment="1">
      <alignment vertical="center" wrapText="1"/>
    </xf>
    <xf numFmtId="0" fontId="9" fillId="3" borderId="68" xfId="0" applyFont="1" applyFill="1" applyBorder="1" applyAlignment="1">
      <alignment wrapText="1"/>
    </xf>
    <xf numFmtId="0" fontId="1" fillId="4" borderId="17" xfId="0" applyFont="1" applyFill="1" applyBorder="1" applyAlignment="1">
      <alignment horizontal="center" vertical="center" wrapText="1"/>
    </xf>
    <xf numFmtId="0" fontId="1" fillId="3" borderId="68" xfId="0" applyFont="1" applyFill="1" applyBorder="1" applyAlignment="1">
      <alignment horizontal="left" vertical="center" wrapText="1"/>
    </xf>
    <xf numFmtId="0" fontId="1" fillId="4" borderId="28" xfId="0" applyFont="1" applyFill="1" applyBorder="1" applyAlignment="1">
      <alignment horizontal="center" vertical="center" wrapText="1"/>
    </xf>
    <xf numFmtId="0" fontId="11" fillId="0" borderId="18" xfId="1" applyBorder="1" applyAlignment="1">
      <alignment vertical="center" wrapText="1"/>
    </xf>
    <xf numFmtId="0" fontId="10" fillId="0" borderId="0" xfId="0" applyFont="1" applyAlignment="1">
      <alignment vertical="center" wrapText="1"/>
    </xf>
    <xf numFmtId="14" fontId="1" fillId="4" borderId="46" xfId="0" applyNumberFormat="1" applyFont="1" applyFill="1" applyBorder="1" applyAlignment="1">
      <alignment horizontal="left" vertical="center" wrapText="1"/>
    </xf>
    <xf numFmtId="0" fontId="0" fillId="0" borderId="0" xfId="0" applyAlignment="1">
      <alignment wrapText="1"/>
    </xf>
    <xf numFmtId="0" fontId="13" fillId="0" borderId="0" xfId="0" applyFont="1"/>
    <xf numFmtId="0" fontId="14" fillId="0" borderId="0" xfId="0" applyFont="1" applyAlignment="1">
      <alignment wrapText="1"/>
    </xf>
    <xf numFmtId="0" fontId="14" fillId="0" borderId="0" xfId="0" applyFont="1" applyAlignment="1">
      <alignment vertical="center"/>
    </xf>
    <xf numFmtId="0" fontId="0" fillId="0" borderId="0" xfId="0" applyAlignment="1">
      <alignment horizontal="center" vertical="center" wrapText="1"/>
    </xf>
    <xf numFmtId="0" fontId="16" fillId="0" borderId="0" xfId="0" applyFont="1" applyAlignment="1">
      <alignment vertical="center"/>
    </xf>
    <xf numFmtId="0" fontId="3" fillId="0" borderId="0" xfId="0" applyFont="1" applyAlignment="1">
      <alignment wrapText="1"/>
    </xf>
    <xf numFmtId="0" fontId="0" fillId="0" borderId="0" xfId="0"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vertical="center"/>
    </xf>
    <xf numFmtId="0" fontId="19" fillId="7" borderId="16" xfId="0" applyFont="1" applyFill="1" applyBorder="1" applyAlignment="1">
      <alignment horizontal="center" vertical="center"/>
    </xf>
    <xf numFmtId="0" fontId="15" fillId="0" borderId="41" xfId="0" applyFont="1" applyBorder="1" applyAlignment="1">
      <alignment vertical="center"/>
    </xf>
    <xf numFmtId="0" fontId="15" fillId="0" borderId="16" xfId="0" applyFont="1" applyBorder="1" applyAlignment="1">
      <alignment horizontal="center" vertical="center"/>
    </xf>
    <xf numFmtId="0" fontId="19" fillId="0" borderId="41" xfId="0" applyFont="1" applyBorder="1" applyAlignment="1">
      <alignment vertical="center"/>
    </xf>
    <xf numFmtId="0" fontId="19" fillId="0" borderId="41" xfId="0" applyFont="1" applyBorder="1" applyAlignment="1">
      <alignment horizontal="justify" vertical="center"/>
    </xf>
    <xf numFmtId="0" fontId="18" fillId="0" borderId="0" xfId="0" applyFont="1" applyAlignment="1">
      <alignment horizontal="left" vertical="center"/>
    </xf>
    <xf numFmtId="2" fontId="3" fillId="0" borderId="0" xfId="0" applyNumberFormat="1" applyFont="1" applyAlignment="1">
      <alignment horizontal="center" vertical="center"/>
    </xf>
    <xf numFmtId="0" fontId="8" fillId="8" borderId="77" xfId="0" applyFont="1" applyFill="1" applyBorder="1" applyAlignment="1">
      <alignment horizontal="justify" vertical="center" wrapText="1"/>
    </xf>
    <xf numFmtId="0" fontId="8" fillId="8" borderId="23" xfId="0" applyFont="1" applyFill="1" applyBorder="1" applyAlignment="1">
      <alignment horizontal="center" vertical="center" wrapText="1"/>
    </xf>
    <xf numFmtId="0" fontId="8" fillId="8" borderId="78" xfId="0" applyFont="1" applyFill="1" applyBorder="1" applyAlignment="1">
      <alignment horizontal="center" vertical="center" wrapText="1"/>
    </xf>
    <xf numFmtId="0" fontId="15" fillId="8" borderId="78" xfId="0" applyFont="1" applyFill="1" applyBorder="1" applyAlignment="1">
      <alignment horizontal="center" vertical="center" wrapText="1"/>
    </xf>
    <xf numFmtId="0" fontId="8" fillId="8" borderId="42"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8" borderId="79" xfId="0" applyFont="1" applyFill="1" applyBorder="1" applyAlignment="1">
      <alignment horizontal="justify" vertical="center" wrapText="1"/>
    </xf>
    <xf numFmtId="0" fontId="8" fillId="8" borderId="80" xfId="0" applyFont="1" applyFill="1" applyBorder="1" applyAlignment="1">
      <alignment horizontal="justify" vertical="center" wrapText="1"/>
    </xf>
    <xf numFmtId="0" fontId="8" fillId="8" borderId="81" xfId="0" applyFont="1" applyFill="1" applyBorder="1" applyAlignment="1">
      <alignment horizontal="justify" vertical="center" wrapText="1"/>
    </xf>
    <xf numFmtId="0" fontId="8" fillId="8" borderId="82" xfId="0" applyFont="1" applyFill="1" applyBorder="1" applyAlignment="1">
      <alignment horizontal="center" vertical="center" wrapText="1"/>
    </xf>
    <xf numFmtId="0" fontId="15" fillId="8" borderId="82" xfId="0" applyFont="1" applyFill="1" applyBorder="1" applyAlignment="1">
      <alignment horizontal="center" vertical="center" wrapText="1"/>
    </xf>
    <xf numFmtId="0" fontId="0" fillId="8" borderId="23" xfId="0" applyFill="1" applyBorder="1" applyAlignment="1">
      <alignment wrapText="1"/>
    </xf>
    <xf numFmtId="0" fontId="0" fillId="8" borderId="82" xfId="0" applyFill="1" applyBorder="1" applyAlignment="1">
      <alignment wrapText="1"/>
    </xf>
    <xf numFmtId="0" fontId="8" fillId="8" borderId="83" xfId="0" applyFont="1" applyFill="1" applyBorder="1" applyAlignment="1">
      <alignment horizontal="center" vertical="center" wrapText="1"/>
    </xf>
    <xf numFmtId="0" fontId="15" fillId="8" borderId="83" xfId="0" applyFont="1" applyFill="1" applyBorder="1" applyAlignment="1">
      <alignment horizontal="center" vertical="center" wrapText="1"/>
    </xf>
    <xf numFmtId="0" fontId="8" fillId="8" borderId="84" xfId="0" applyFont="1" applyFill="1" applyBorder="1" applyAlignment="1">
      <alignment horizontal="center" vertical="center" wrapText="1"/>
    </xf>
    <xf numFmtId="0" fontId="15" fillId="8" borderId="84" xfId="0" applyFont="1" applyFill="1" applyBorder="1" applyAlignment="1">
      <alignment horizontal="center" vertical="center" wrapText="1"/>
    </xf>
    <xf numFmtId="0" fontId="20" fillId="7" borderId="76" xfId="0" applyFont="1" applyFill="1" applyBorder="1" applyAlignment="1">
      <alignment horizontal="center" vertical="center" wrapText="1"/>
    </xf>
    <xf numFmtId="0" fontId="0" fillId="0" borderId="0" xfId="0" applyAlignment="1">
      <alignment horizontal="center"/>
    </xf>
    <xf numFmtId="0" fontId="14" fillId="0" borderId="0" xfId="0" applyFont="1" applyAlignment="1">
      <alignment horizontal="center"/>
    </xf>
    <xf numFmtId="0" fontId="20" fillId="8" borderId="80" xfId="0" applyFont="1" applyFill="1" applyBorder="1" applyAlignment="1">
      <alignment horizontal="right" vertical="center" wrapText="1"/>
    </xf>
    <xf numFmtId="0" fontId="20" fillId="7" borderId="75" xfId="0" applyFont="1" applyFill="1" applyBorder="1" applyAlignment="1">
      <alignment vertical="center" wrapText="1"/>
    </xf>
    <xf numFmtId="0" fontId="21" fillId="0" borderId="0" xfId="0" applyFont="1" applyAlignment="1">
      <alignment horizontal="center"/>
    </xf>
    <xf numFmtId="0" fontId="3" fillId="0" borderId="0" xfId="0" applyFont="1" applyAlignment="1">
      <alignment horizontal="left" vertical="center"/>
    </xf>
    <xf numFmtId="0" fontId="22" fillId="0" borderId="41" xfId="0" applyFont="1" applyBorder="1" applyAlignment="1">
      <alignment horizontal="justify" vertical="center" wrapText="1"/>
    </xf>
    <xf numFmtId="0" fontId="22" fillId="0" borderId="16" xfId="0" applyFont="1" applyBorder="1" applyAlignment="1">
      <alignment horizontal="justify" vertical="center" wrapText="1"/>
    </xf>
    <xf numFmtId="0" fontId="0" fillId="0" borderId="16" xfId="0" applyBorder="1"/>
    <xf numFmtId="0" fontId="22" fillId="0" borderId="16" xfId="0" applyFont="1" applyBorder="1" applyAlignment="1">
      <alignment horizontal="center" vertical="center"/>
    </xf>
    <xf numFmtId="0" fontId="0" fillId="0" borderId="0" xfId="0" applyAlignment="1">
      <alignment horizontal="center" vertical="center"/>
    </xf>
    <xf numFmtId="0" fontId="22" fillId="0" borderId="16" xfId="0" applyFont="1" applyBorder="1" applyAlignment="1">
      <alignment vertical="center"/>
    </xf>
    <xf numFmtId="0" fontId="23" fillId="0" borderId="41" xfId="0" applyFont="1" applyBorder="1" applyAlignment="1">
      <alignment horizontal="justify" vertical="center" wrapText="1"/>
    </xf>
    <xf numFmtId="0" fontId="0" fillId="0" borderId="16" xfId="0" applyBorder="1" applyAlignment="1">
      <alignment vertical="top" wrapText="1"/>
    </xf>
    <xf numFmtId="0" fontId="23" fillId="9" borderId="28" xfId="0" applyFont="1" applyFill="1" applyBorder="1" applyAlignment="1">
      <alignment horizontal="center" vertical="center" wrapText="1"/>
    </xf>
    <xf numFmtId="0" fontId="0" fillId="0" borderId="8" xfId="0" applyBorder="1" applyAlignment="1">
      <alignment vertical="top" wrapText="1"/>
    </xf>
    <xf numFmtId="0" fontId="22" fillId="0" borderId="8" xfId="0" applyFont="1" applyBorder="1" applyAlignment="1">
      <alignment vertical="center" wrapText="1"/>
    </xf>
    <xf numFmtId="0" fontId="0" fillId="8" borderId="16" xfId="0" applyFill="1" applyBorder="1" applyAlignment="1">
      <alignment vertical="top" wrapText="1"/>
    </xf>
    <xf numFmtId="0" fontId="22" fillId="0" borderId="28" xfId="0" applyFont="1" applyBorder="1" applyAlignment="1">
      <alignment horizontal="justify" vertical="center" wrapText="1"/>
    </xf>
    <xf numFmtId="0" fontId="22" fillId="0" borderId="28" xfId="0" applyFont="1" applyBorder="1" applyAlignment="1">
      <alignment horizontal="center" vertical="center"/>
    </xf>
    <xf numFmtId="0" fontId="0" fillId="0" borderId="28" xfId="0" applyBorder="1"/>
    <xf numFmtId="0" fontId="22" fillId="0" borderId="8" xfId="0" applyFont="1" applyBorder="1" applyAlignment="1">
      <alignment horizontal="center" vertical="center"/>
    </xf>
    <xf numFmtId="0" fontId="0" fillId="8" borderId="16" xfId="0" applyFill="1" applyBorder="1" applyAlignment="1">
      <alignment horizontal="center" vertical="top" wrapText="1"/>
    </xf>
    <xf numFmtId="0" fontId="0" fillId="0" borderId="16" xfId="0" applyBorder="1" applyAlignment="1">
      <alignment horizontal="center" vertical="top" wrapText="1"/>
    </xf>
    <xf numFmtId="0" fontId="0" fillId="0" borderId="28" xfId="0" applyBorder="1" applyAlignment="1">
      <alignment horizontal="center"/>
    </xf>
    <xf numFmtId="0" fontId="0" fillId="0" borderId="16" xfId="0" applyBorder="1" applyAlignment="1">
      <alignment horizontal="center"/>
    </xf>
    <xf numFmtId="0" fontId="0" fillId="8" borderId="16" xfId="0" applyFill="1" applyBorder="1" applyAlignment="1">
      <alignment horizontal="center"/>
    </xf>
    <xf numFmtId="0" fontId="0" fillId="0" borderId="0" xfId="0" applyBorder="1" applyAlignment="1">
      <alignment vertical="top" wrapText="1"/>
    </xf>
    <xf numFmtId="0" fontId="22" fillId="0" borderId="0" xfId="0" applyFont="1" applyBorder="1" applyAlignment="1">
      <alignment horizontal="center" vertical="center"/>
    </xf>
    <xf numFmtId="0" fontId="22" fillId="0" borderId="0" xfId="0" applyFont="1" applyAlignment="1">
      <alignment wrapText="1"/>
    </xf>
    <xf numFmtId="14" fontId="1" fillId="6" borderId="41" xfId="0" applyNumberFormat="1" applyFont="1" applyFill="1" applyBorder="1" applyAlignment="1">
      <alignment vertical="center" wrapText="1"/>
    </xf>
    <xf numFmtId="0" fontId="0" fillId="0" borderId="0" xfId="0" applyAlignment="1">
      <alignment vertical="center"/>
    </xf>
    <xf numFmtId="0" fontId="14" fillId="9" borderId="0" xfId="0" applyFont="1" applyFill="1" applyAlignment="1">
      <alignment horizontal="center"/>
    </xf>
    <xf numFmtId="2" fontId="0" fillId="0" borderId="0" xfId="0" applyNumberFormat="1" applyAlignment="1">
      <alignment horizontal="center" vertical="center"/>
    </xf>
    <xf numFmtId="0" fontId="2" fillId="3" borderId="56" xfId="0" applyFont="1" applyFill="1" applyBorder="1" applyAlignment="1">
      <alignment vertical="center" wrapText="1"/>
    </xf>
    <xf numFmtId="0" fontId="0" fillId="4" borderId="28" xfId="0" applyFill="1" applyBorder="1"/>
    <xf numFmtId="0" fontId="0" fillId="4" borderId="28" xfId="0" applyFill="1" applyBorder="1" applyAlignment="1">
      <alignment wrapText="1"/>
    </xf>
    <xf numFmtId="0" fontId="2" fillId="3" borderId="53" xfId="0" applyFont="1" applyFill="1" applyBorder="1" applyAlignment="1">
      <alignment vertical="center" wrapText="1"/>
    </xf>
    <xf numFmtId="0" fontId="0" fillId="4" borderId="28" xfId="0" applyFill="1" applyBorder="1" applyAlignment="1">
      <alignment horizontal="center"/>
    </xf>
    <xf numFmtId="0" fontId="0" fillId="4" borderId="28" xfId="0" applyFill="1" applyBorder="1" applyAlignment="1">
      <alignment horizontal="center" vertical="center"/>
    </xf>
    <xf numFmtId="0" fontId="2" fillId="3" borderId="86" xfId="0" applyFont="1" applyFill="1" applyBorder="1" applyAlignment="1">
      <alignment vertical="center" wrapText="1"/>
    </xf>
    <xf numFmtId="2" fontId="0" fillId="4" borderId="28" xfId="0" applyNumberFormat="1" applyFill="1" applyBorder="1" applyAlignment="1">
      <alignment horizontal="center" vertical="center"/>
    </xf>
    <xf numFmtId="2" fontId="1" fillId="4" borderId="28" xfId="0" applyNumberFormat="1" applyFont="1" applyFill="1" applyBorder="1" applyAlignment="1">
      <alignment horizontal="center" vertical="center" wrapText="1"/>
    </xf>
    <xf numFmtId="0" fontId="27" fillId="0" borderId="0" xfId="0" applyFont="1" applyAlignment="1">
      <alignment horizontal="center"/>
    </xf>
    <xf numFmtId="164" fontId="0" fillId="0" borderId="0" xfId="2" applyFont="1"/>
    <xf numFmtId="43" fontId="14" fillId="5" borderId="0" xfId="0" applyNumberFormat="1" applyFont="1" applyFill="1"/>
    <xf numFmtId="43" fontId="14" fillId="10" borderId="0" xfId="0" applyNumberFormat="1" applyFont="1" applyFill="1"/>
    <xf numFmtId="164" fontId="0" fillId="0" borderId="0" xfId="0" applyNumberFormat="1"/>
    <xf numFmtId="0" fontId="0" fillId="10" borderId="0" xfId="0" applyFill="1"/>
    <xf numFmtId="164" fontId="0" fillId="10" borderId="0" xfId="2" applyFont="1" applyFill="1"/>
    <xf numFmtId="0" fontId="2" fillId="3" borderId="13" xfId="0" applyFont="1" applyFill="1" applyBorder="1" applyAlignment="1">
      <alignment vertical="center" wrapText="1"/>
    </xf>
    <xf numFmtId="0" fontId="1" fillId="4" borderId="28" xfId="0" applyFont="1" applyFill="1" applyBorder="1" applyAlignment="1">
      <alignment horizontal="left" vertical="top" wrapText="1"/>
    </xf>
    <xf numFmtId="0" fontId="1" fillId="4" borderId="28" xfId="0" applyFont="1" applyFill="1" applyBorder="1" applyAlignment="1">
      <alignment horizontal="left" vertical="center" wrapText="1"/>
    </xf>
    <xf numFmtId="164" fontId="0" fillId="2" borderId="0" xfId="0" applyNumberFormat="1" applyFill="1"/>
    <xf numFmtId="0" fontId="0" fillId="2" borderId="0" xfId="0" applyFill="1"/>
    <xf numFmtId="0" fontId="28" fillId="3" borderId="28" xfId="0" applyFont="1" applyFill="1" applyBorder="1" applyAlignment="1">
      <alignment horizontal="center" vertical="center" wrapText="1"/>
    </xf>
    <xf numFmtId="0" fontId="2" fillId="3" borderId="8" xfId="0" applyFont="1" applyFill="1" applyBorder="1" applyAlignment="1">
      <alignment horizontal="center" vertical="center" wrapText="1"/>
    </xf>
    <xf numFmtId="2" fontId="3" fillId="4" borderId="16" xfId="0" applyNumberFormat="1" applyFont="1" applyFill="1" applyBorder="1" applyAlignment="1">
      <alignment horizontal="center" vertical="center" wrapText="1"/>
    </xf>
    <xf numFmtId="14" fontId="1" fillId="4" borderId="45" xfId="0" applyNumberFormat="1" applyFont="1" applyFill="1" applyBorder="1" applyAlignment="1">
      <alignment horizontal="center" vertical="center" wrapText="1"/>
    </xf>
    <xf numFmtId="0" fontId="10" fillId="0" borderId="0" xfId="0" applyFont="1" applyAlignment="1">
      <alignment vertical="center"/>
    </xf>
    <xf numFmtId="0" fontId="2" fillId="3" borderId="13"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28" fillId="4" borderId="28" xfId="0" applyFont="1" applyFill="1" applyBorder="1" applyAlignment="1">
      <alignment wrapText="1"/>
    </xf>
    <xf numFmtId="2" fontId="1" fillId="3" borderId="68" xfId="0" applyNumberFormat="1" applyFont="1" applyFill="1" applyBorder="1" applyAlignment="1">
      <alignment horizontal="center" vertical="center" wrapText="1"/>
    </xf>
    <xf numFmtId="0" fontId="2" fillId="2" borderId="8" xfId="0" applyFont="1" applyFill="1" applyBorder="1" applyAlignment="1">
      <alignment vertical="center" wrapText="1"/>
    </xf>
    <xf numFmtId="0" fontId="2" fillId="2" borderId="17" xfId="0" applyFont="1" applyFill="1" applyBorder="1" applyAlignment="1">
      <alignment vertical="center" wrapText="1"/>
    </xf>
    <xf numFmtId="0" fontId="2" fillId="2" borderId="18"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5" borderId="0" xfId="0" applyFont="1" applyFill="1" applyBorder="1" applyAlignment="1">
      <alignment vertical="center" wrapText="1"/>
    </xf>
    <xf numFmtId="0" fontId="11" fillId="4" borderId="16" xfId="1" applyFill="1" applyBorder="1" applyAlignment="1">
      <alignment horizontal="center" vertical="center" wrapText="1"/>
    </xf>
    <xf numFmtId="0" fontId="12" fillId="4" borderId="57" xfId="0" applyFont="1" applyFill="1" applyBorder="1" applyAlignment="1">
      <alignment vertical="center" wrapText="1"/>
    </xf>
    <xf numFmtId="0" fontId="12" fillId="4" borderId="41" xfId="0" applyFont="1" applyFill="1" applyBorder="1" applyAlignment="1">
      <alignment vertical="center" wrapText="1"/>
    </xf>
    <xf numFmtId="0" fontId="11" fillId="4" borderId="8" xfId="1" applyFill="1" applyBorder="1" applyAlignment="1">
      <alignment vertical="center" wrapText="1"/>
    </xf>
    <xf numFmtId="0" fontId="3" fillId="0" borderId="18" xfId="0" applyFont="1" applyBorder="1" applyAlignment="1">
      <alignment horizontal="center" vertical="center" wrapText="1"/>
    </xf>
    <xf numFmtId="0" fontId="12" fillId="4" borderId="18" xfId="0" applyFont="1" applyFill="1" applyBorder="1" applyAlignment="1">
      <alignment vertical="center" wrapText="1"/>
    </xf>
    <xf numFmtId="0" fontId="11" fillId="0" borderId="18" xfId="1" applyBorder="1" applyAlignment="1">
      <alignment horizontal="center" vertical="center" wrapText="1"/>
    </xf>
    <xf numFmtId="0" fontId="11" fillId="4" borderId="18" xfId="1" applyFill="1" applyBorder="1" applyAlignment="1">
      <alignment vertical="center" wrapText="1"/>
    </xf>
    <xf numFmtId="0" fontId="1" fillId="5" borderId="0" xfId="0" applyFont="1" applyFill="1" applyAlignment="1">
      <alignment vertical="center"/>
    </xf>
    <xf numFmtId="0" fontId="11" fillId="3" borderId="52" xfId="1" applyFill="1" applyBorder="1" applyAlignment="1">
      <alignment vertical="center" wrapText="1"/>
    </xf>
    <xf numFmtId="0" fontId="11" fillId="3" borderId="31" xfId="1" applyFill="1" applyBorder="1" applyAlignment="1">
      <alignment vertical="center" wrapText="1"/>
    </xf>
    <xf numFmtId="0" fontId="11" fillId="3" borderId="34" xfId="1" applyFill="1" applyBorder="1" applyAlignment="1">
      <alignment vertical="center" wrapText="1"/>
    </xf>
    <xf numFmtId="0" fontId="11" fillId="4" borderId="28" xfId="1" applyFill="1" applyBorder="1" applyAlignment="1">
      <alignment horizontal="left" vertical="center" wrapText="1"/>
    </xf>
    <xf numFmtId="0" fontId="11" fillId="4" borderId="16" xfId="1" applyFill="1" applyBorder="1" applyAlignment="1">
      <alignment vertical="center" wrapText="1"/>
    </xf>
    <xf numFmtId="0" fontId="11" fillId="4" borderId="45" xfId="1" applyFill="1" applyBorder="1" applyAlignment="1">
      <alignment horizontal="left" vertical="center" wrapText="1"/>
    </xf>
    <xf numFmtId="0" fontId="11" fillId="4" borderId="17" xfId="1" applyFill="1" applyBorder="1" applyAlignment="1">
      <alignment vertical="center" wrapText="1"/>
    </xf>
    <xf numFmtId="0" fontId="11" fillId="0" borderId="15" xfId="1" applyBorder="1" applyAlignment="1">
      <alignment vertical="center" wrapText="1"/>
    </xf>
    <xf numFmtId="0" fontId="11" fillId="4" borderId="15" xfId="1" applyFill="1" applyBorder="1" applyAlignment="1">
      <alignment vertical="center" wrapText="1"/>
    </xf>
    <xf numFmtId="0" fontId="2" fillId="2" borderId="8" xfId="0" applyFont="1" applyFill="1" applyBorder="1" applyAlignment="1">
      <alignment horizontal="center" vertical="center" wrapText="1"/>
    </xf>
    <xf numFmtId="0" fontId="1" fillId="4" borderId="0" xfId="0" applyFont="1" applyFill="1" applyBorder="1" applyAlignment="1">
      <alignment vertical="center" wrapText="1"/>
    </xf>
    <xf numFmtId="0" fontId="1" fillId="4" borderId="41"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0" borderId="18" xfId="0" applyFont="1" applyBorder="1" applyAlignment="1">
      <alignment horizontal="center" vertical="center" wrapText="1"/>
    </xf>
    <xf numFmtId="0" fontId="1" fillId="3" borderId="18" xfId="0" applyFont="1" applyFill="1" applyBorder="1" applyAlignment="1">
      <alignment vertical="center" wrapText="1"/>
    </xf>
    <xf numFmtId="0" fontId="1" fillId="3" borderId="51"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1" fillId="4" borderId="41" xfId="1" applyFill="1" applyBorder="1" applyAlignment="1">
      <alignment vertical="center" wrapText="1"/>
    </xf>
    <xf numFmtId="0" fontId="29" fillId="4" borderId="15" xfId="1" applyFont="1" applyFill="1" applyBorder="1" applyAlignment="1">
      <alignment vertical="center" wrapText="1"/>
    </xf>
    <xf numFmtId="0" fontId="11" fillId="4" borderId="28" xfId="1" applyFill="1" applyBorder="1" applyAlignment="1">
      <alignment horizontal="center" vertical="center" wrapText="1"/>
    </xf>
    <xf numFmtId="0" fontId="11" fillId="4" borderId="33" xfId="1" applyFill="1" applyBorder="1" applyAlignment="1">
      <alignment horizontal="center" vertical="center" wrapText="1"/>
    </xf>
    <xf numFmtId="0" fontId="11" fillId="4" borderId="7" xfId="1" applyFill="1" applyBorder="1" applyAlignment="1">
      <alignment horizontal="center" vertical="center" wrapText="1"/>
    </xf>
    <xf numFmtId="0" fontId="11" fillId="4" borderId="87" xfId="1" applyFill="1" applyBorder="1" applyAlignment="1">
      <alignment horizontal="center" vertical="center" wrapText="1"/>
    </xf>
    <xf numFmtId="0" fontId="2" fillId="6" borderId="28"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9" fillId="3" borderId="70" xfId="0" applyFont="1" applyFill="1" applyBorder="1" applyAlignment="1">
      <alignment horizontal="left" wrapText="1"/>
    </xf>
    <xf numFmtId="0" fontId="9" fillId="3" borderId="71" xfId="0" applyFont="1" applyFill="1" applyBorder="1" applyAlignment="1">
      <alignment horizontal="left" wrapText="1"/>
    </xf>
    <xf numFmtId="0" fontId="1" fillId="6" borderId="56" xfId="0" applyFont="1" applyFill="1" applyBorder="1" applyAlignment="1">
      <alignment horizontal="left" vertical="center" wrapText="1"/>
    </xf>
    <xf numFmtId="0" fontId="1" fillId="6" borderId="59" xfId="0" applyFont="1" applyFill="1" applyBorder="1" applyAlignment="1">
      <alignment horizontal="left" vertical="center" wrapText="1"/>
    </xf>
    <xf numFmtId="0" fontId="2" fillId="3" borderId="28" xfId="0" applyFont="1" applyFill="1" applyBorder="1" applyAlignment="1">
      <alignment horizontal="center" vertical="center" wrapText="1"/>
    </xf>
    <xf numFmtId="0" fontId="2" fillId="2" borderId="17"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0" borderId="17"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3" borderId="1"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62"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1" fillId="0" borderId="5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2" xfId="0" applyFont="1" applyBorder="1" applyAlignment="1">
      <alignment horizontal="center" vertical="center" wrapText="1"/>
    </xf>
    <xf numFmtId="0" fontId="11" fillId="0" borderId="8" xfId="1" applyBorder="1" applyAlignment="1">
      <alignment horizontal="center" vertical="center" wrapText="1"/>
    </xf>
    <xf numFmtId="0" fontId="11" fillId="0" borderId="57" xfId="1" applyBorder="1" applyAlignment="1">
      <alignment horizontal="center" vertical="center" wrapText="1"/>
    </xf>
    <xf numFmtId="0" fontId="11" fillId="0" borderId="41" xfId="1" applyBorder="1" applyAlignment="1">
      <alignment horizontal="center" vertical="center" wrapText="1"/>
    </xf>
    <xf numFmtId="0" fontId="11" fillId="3" borderId="24" xfId="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40"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24" xfId="0" applyFont="1" applyBorder="1" applyAlignment="1">
      <alignment horizontal="left" vertical="center" wrapText="1"/>
    </xf>
    <xf numFmtId="0" fontId="2" fillId="0" borderId="2" xfId="0" applyFont="1" applyBorder="1" applyAlignment="1">
      <alignment horizontal="left" vertical="center" wrapText="1"/>
    </xf>
    <xf numFmtId="0" fontId="2"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3" borderId="10" xfId="0" applyFont="1" applyFill="1" applyBorder="1" applyAlignment="1">
      <alignment horizontal="center" vertical="center" wrapText="1"/>
    </xf>
    <xf numFmtId="0" fontId="1"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2" fillId="2" borderId="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0" borderId="68" xfId="0" applyFont="1" applyBorder="1" applyAlignment="1">
      <alignment horizontal="left" vertical="center" wrapText="1"/>
    </xf>
    <xf numFmtId="0" fontId="1" fillId="0" borderId="27" xfId="0" applyFont="1" applyBorder="1" applyAlignment="1">
      <alignment horizontal="left" vertical="center" wrapText="1"/>
    </xf>
    <xf numFmtId="0" fontId="1" fillId="0" borderId="69" xfId="0" applyFont="1" applyBorder="1" applyAlignment="1">
      <alignment horizontal="left" vertical="center" wrapText="1"/>
    </xf>
    <xf numFmtId="0" fontId="1" fillId="3" borderId="5" xfId="0" applyFont="1" applyFill="1" applyBorder="1" applyAlignment="1">
      <alignment horizontal="left" vertical="center" wrapText="1"/>
    </xf>
    <xf numFmtId="0" fontId="1" fillId="3" borderId="64" xfId="0" applyFont="1" applyFill="1" applyBorder="1" applyAlignment="1">
      <alignment horizontal="left" vertical="center" wrapText="1"/>
    </xf>
    <xf numFmtId="0" fontId="1" fillId="3" borderId="54" xfId="0" applyFont="1" applyFill="1" applyBorder="1" applyAlignment="1">
      <alignment horizontal="left"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2" fillId="0" borderId="0" xfId="0" applyFont="1" applyAlignment="1">
      <alignment horizontal="center" vertical="center" wrapText="1"/>
    </xf>
    <xf numFmtId="0" fontId="1" fillId="5" borderId="0" xfId="0" applyFont="1" applyFill="1" applyBorder="1" applyAlignment="1">
      <alignment horizontal="center" vertical="center" wrapText="1"/>
    </xf>
    <xf numFmtId="0" fontId="1" fillId="5" borderId="0" xfId="0" applyFont="1" applyFill="1" applyBorder="1" applyAlignment="1">
      <alignment vertical="center" wrapText="1"/>
    </xf>
    <xf numFmtId="0" fontId="1" fillId="0" borderId="7" xfId="0" applyFont="1" applyBorder="1" applyAlignment="1">
      <alignment horizontal="center" vertical="center" wrapText="1"/>
    </xf>
    <xf numFmtId="0" fontId="1" fillId="5" borderId="11" xfId="0" applyFont="1" applyFill="1" applyBorder="1" applyAlignment="1">
      <alignment horizontal="center" vertical="center" wrapText="1"/>
    </xf>
    <xf numFmtId="0" fontId="2" fillId="2" borderId="21"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8"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9" fillId="3" borderId="28" xfId="0" applyFont="1" applyFill="1" applyBorder="1" applyAlignment="1">
      <alignment horizontal="left" vertical="center" wrapText="1"/>
    </xf>
    <xf numFmtId="0" fontId="3" fillId="0" borderId="0" xfId="0" applyFont="1" applyAlignment="1">
      <alignment horizontal="left" vertical="center" wrapText="1"/>
    </xf>
    <xf numFmtId="0" fontId="23" fillId="9" borderId="28" xfId="0" applyFont="1" applyFill="1" applyBorder="1" applyAlignment="1">
      <alignment horizontal="center" vertical="center" wrapText="1"/>
    </xf>
    <xf numFmtId="0" fontId="23" fillId="9" borderId="85" xfId="0" applyFont="1" applyFill="1" applyBorder="1" applyAlignment="1">
      <alignment horizontal="center" vertical="center" wrapText="1"/>
    </xf>
    <xf numFmtId="0" fontId="23" fillId="9" borderId="0" xfId="0" applyFont="1" applyFill="1" applyBorder="1" applyAlignment="1">
      <alignment horizontal="center" vertical="center" wrapText="1"/>
    </xf>
    <xf numFmtId="0" fontId="20" fillId="0" borderId="22" xfId="0" applyFont="1" applyBorder="1" applyAlignment="1">
      <alignment horizontal="center"/>
    </xf>
    <xf numFmtId="0" fontId="22" fillId="0" borderId="8" xfId="0" applyFont="1" applyBorder="1" applyAlignment="1">
      <alignment horizontal="justify" vertical="center" wrapText="1"/>
    </xf>
    <xf numFmtId="0" fontId="22" fillId="0" borderId="41" xfId="0" applyFont="1" applyBorder="1" applyAlignment="1">
      <alignment horizontal="justify" vertical="center" wrapText="1"/>
    </xf>
    <xf numFmtId="0" fontId="22" fillId="0" borderId="8" xfId="0" applyFont="1" applyBorder="1" applyAlignment="1">
      <alignment horizontal="center" vertical="center"/>
    </xf>
    <xf numFmtId="0" fontId="22" fillId="0" borderId="41" xfId="0" applyFont="1" applyBorder="1" applyAlignment="1">
      <alignment horizontal="center" vertical="center"/>
    </xf>
    <xf numFmtId="0" fontId="19" fillId="7" borderId="74" xfId="0" applyFont="1" applyFill="1" applyBorder="1" applyAlignment="1">
      <alignment horizontal="center" vertical="center"/>
    </xf>
    <xf numFmtId="0" fontId="19" fillId="7" borderId="73" xfId="0" applyFont="1" applyFill="1" applyBorder="1" applyAlignment="1">
      <alignment horizontal="center" vertical="center"/>
    </xf>
    <xf numFmtId="10" fontId="19" fillId="0" borderId="17" xfId="0" applyNumberFormat="1" applyFont="1" applyBorder="1" applyAlignment="1">
      <alignment horizontal="justify" vertical="center"/>
    </xf>
    <xf numFmtId="10" fontId="19" fillId="0" borderId="73" xfId="0" applyNumberFormat="1" applyFont="1" applyBorder="1" applyAlignment="1">
      <alignment horizontal="justify" vertical="center"/>
    </xf>
    <xf numFmtId="10" fontId="19" fillId="0" borderId="74" xfId="0" applyNumberFormat="1" applyFont="1" applyBorder="1" applyAlignment="1">
      <alignment horizontal="justify" vertical="center"/>
    </xf>
    <xf numFmtId="0" fontId="20" fillId="0" borderId="40" xfId="0" applyFont="1" applyBorder="1" applyAlignment="1">
      <alignment horizontal="center"/>
    </xf>
    <xf numFmtId="0" fontId="20" fillId="0" borderId="83" xfId="0" applyFont="1" applyBorder="1" applyAlignment="1">
      <alignment horizontal="center"/>
    </xf>
    <xf numFmtId="0" fontId="19" fillId="7" borderId="8" xfId="0" applyFont="1" applyFill="1" applyBorder="1" applyAlignment="1">
      <alignment horizontal="center" vertical="center"/>
    </xf>
    <xf numFmtId="0" fontId="19" fillId="7" borderId="72" xfId="0" applyFont="1" applyFill="1" applyBorder="1" applyAlignment="1">
      <alignment horizontal="center" vertical="center"/>
    </xf>
    <xf numFmtId="0" fontId="19" fillId="7" borderId="17" xfId="0" applyFont="1" applyFill="1" applyBorder="1" applyAlignment="1">
      <alignment horizontal="center" vertical="center"/>
    </xf>
  </cellXfs>
  <cellStyles count="3">
    <cellStyle name="Hipervínculo" xfId="1" builtinId="8"/>
    <cellStyle name="Millares" xfId="2"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pungala.gob.ec/miweb/transparencia/rendicion-de-cuentas/rc-2021/1270-ppp2020-2021/file.html" TargetMode="External"/><Relationship Id="rId18" Type="http://schemas.openxmlformats.org/officeDocument/2006/relationships/hyperlink" Target="https://www.pungala.gob.ec/miweb/transparencia/rendicion-de-cuentas/rc-2021/1259-conformacion-etm/file.html" TargetMode="External"/><Relationship Id="rId26" Type="http://schemas.openxmlformats.org/officeDocument/2006/relationships/hyperlink" Target="https://www.pungala.gob.ec/miweb/transparencia/rendicion-de-cuentas/rc-2021/1268-plan-de-trabajo-incorporar-sugerencias-ciudadanas-signed/file.html" TargetMode="External"/><Relationship Id="rId3" Type="http://schemas.openxmlformats.org/officeDocument/2006/relationships/hyperlink" Target="https://www.pungala.gob.ec/miweb/transparencia/rendicion-de-cuentas/rc-2021/1265-infimas-2021-gad-pungala/file.html" TargetMode="External"/><Relationship Id="rId21" Type="http://schemas.openxmlformats.org/officeDocument/2006/relationships/hyperlink" Target="https://www.pungala.gob.ec/miweb/transparencia/rendicion-de-cuentas/rc-2021/1261-entrega-borradorrc/file.html" TargetMode="External"/><Relationship Id="rId34" Type="http://schemas.openxmlformats.org/officeDocument/2006/relationships/printerSettings" Target="../printerSettings/printerSettings1.bin"/><Relationship Id="rId7" Type="http://schemas.openxmlformats.org/officeDocument/2006/relationships/hyperlink" Target="https://www.pungala.gob.ec/miweb/transparencia/rendicion-de-cuentas/rc-2021/1264-foto-recorrido/file.html" TargetMode="External"/><Relationship Id="rId12" Type="http://schemas.openxmlformats.org/officeDocument/2006/relationships/hyperlink" Target="https://www.pungala.gob.ec/miweb/transparencia/rendicion-de-cuentas/rc-2021/1258-cedulas-presupuestarias-2021/file.html" TargetMode="External"/><Relationship Id="rId17" Type="http://schemas.openxmlformats.org/officeDocument/2006/relationships/hyperlink" Target="https://www.pungala.gob.ec/miweb/transparencia/rendicion-de-cuentas/rc-2021/1260-consulta-ciudadana/file.html" TargetMode="External"/><Relationship Id="rId25" Type="http://schemas.openxmlformats.org/officeDocument/2006/relationships/hyperlink" Target="https://www.pungala.gob.ec/miweb/transparencia/rendicion-de-cuentas/rc-2021/1268-plan-de-trabajo-incorporar-sugerencias-ciudadanas-signed/file.html" TargetMode="External"/><Relationship Id="rId33" Type="http://schemas.openxmlformats.org/officeDocument/2006/relationships/hyperlink" Target="https://www.pungala.gob.ec/miweb/transparencia/rendicion-de-cuentas/rc-2021/1274-presentacion-rendicion-cuentas-2021-compressed/file.html" TargetMode="External"/><Relationship Id="rId2" Type="http://schemas.openxmlformats.org/officeDocument/2006/relationships/hyperlink" Target="https://www.pungala.gob.ec/miweb/transparencia/rendicion-de-cuentas/rc-2021/1267-pago-tractor/file.html" TargetMode="External"/><Relationship Id="rId16" Type="http://schemas.openxmlformats.org/officeDocument/2006/relationships/hyperlink" Target="https://www.pungala.gob.ec/miweb/transparencia/rendicion-de-cuentas/rc-2021/1269-poa-gad-pungala-2021/file.html" TargetMode="External"/><Relationship Id="rId20" Type="http://schemas.openxmlformats.org/officeDocument/2006/relationships/hyperlink" Target="https://www.pungala.gob.ec/miweb/transparencia/rendicion-de-cuentas/rc-2021/1256-aprobacion-de-informes/file.html" TargetMode="External"/><Relationship Id="rId29" Type="http://schemas.openxmlformats.org/officeDocument/2006/relationships/hyperlink" Target="https://www.pungala.gob.ec/miweb/transparencia/rendicion-de-cuentas/rc-2021/1268-plan-de-trabajo-incorporar-sugerencias-ciudadanas-signed/file.html" TargetMode="External"/><Relationship Id="rId1" Type="http://schemas.openxmlformats.org/officeDocument/2006/relationships/hyperlink" Target="https://www.pungala.gob.ec/miweb/transparencia/lotaip-2021.html" TargetMode="External"/><Relationship Id="rId6" Type="http://schemas.openxmlformats.org/officeDocument/2006/relationships/hyperlink" Target="https://www.pungala.gob.ec/miweb/transparencia/rendicion-de-cuentas/rc-2021/1263-foto-asamblea/file.html" TargetMode="External"/><Relationship Id="rId11" Type="http://schemas.openxmlformats.org/officeDocument/2006/relationships/hyperlink" Target="https://www.pungala.gob.ec/miweb/transparencia/rendicion-de-cuentas/rc-2021/1258-cedulas-presupuestarias-2021/file.html" TargetMode="External"/><Relationship Id="rId24" Type="http://schemas.openxmlformats.org/officeDocument/2006/relationships/hyperlink" Target="https://www.pungala.gob.ec/miweb/transparencia/rendicion-de-cuentas/rc-2021/1273-orden-del-dia-rc/file.html" TargetMode="External"/><Relationship Id="rId32" Type="http://schemas.openxmlformats.org/officeDocument/2006/relationships/hyperlink" Target="https://www.pungala.gob.ec/miweb/transparencia/rendicion-de-cuentas/rc-2021/1274-presentacion-rendicion-cuentas-2021-compressed/file.html" TargetMode="External"/><Relationship Id="rId5" Type="http://schemas.openxmlformats.org/officeDocument/2006/relationships/hyperlink" Target="https://www.pungala.gob.ec/miweb/transparencia/rendicion-de-cuentas/rc-2021/1263-foto-asamblea/file.html" TargetMode="External"/><Relationship Id="rId15" Type="http://schemas.openxmlformats.org/officeDocument/2006/relationships/hyperlink" Target="https://www.pungala.gob.ec/miweb/transparencia/rendicion-de-cuentas/rc-2021/1270-ppp2020-2021/file.html" TargetMode="External"/><Relationship Id="rId23" Type="http://schemas.openxmlformats.org/officeDocument/2006/relationships/hyperlink" Target="https://www.pungala.gob.ec/miweb/transparencia/rendicion-de-cuentas/rc-2021/1271-registro-asistencia-rc/file.html" TargetMode="External"/><Relationship Id="rId28" Type="http://schemas.openxmlformats.org/officeDocument/2006/relationships/hyperlink" Target="https://www.pungala.gob.ec/miweb/transparencia/rendicion-de-cuentas/rc-2021/1268-plan-de-trabajo-incorporar-sugerencias-ciudadanas-signed/file.html" TargetMode="External"/><Relationship Id="rId10" Type="http://schemas.openxmlformats.org/officeDocument/2006/relationships/hyperlink" Target="https://www.pungala.gob.ec/miweb/transparencia/rendicion-de-cuentas/rc-2021/1272-reglamento-silla-vacia-1/file.html" TargetMode="External"/><Relationship Id="rId19" Type="http://schemas.openxmlformats.org/officeDocument/2006/relationships/hyperlink" Target="https://www.pungala.gob.ec/miweb/transparencia/rendicion-de-cuentas/rc-2021/1259-conformacion-etm/file.html" TargetMode="External"/><Relationship Id="rId31" Type="http://schemas.openxmlformats.org/officeDocument/2006/relationships/hyperlink" Target="https://www.facebook.com/pungalatv/videos/1953454694861133/?extid=NS-UNK-UNK-UNK-AN_GK0T-GK1C" TargetMode="External"/><Relationship Id="rId4" Type="http://schemas.openxmlformats.org/officeDocument/2006/relationships/hyperlink" Target="https://www.compraspublicas.gob.ec/ProcesoContratacion/compras/PC/informacionProcesoContratacion2.cpe?idSoliCompra=2dp9alDXa8n3YmEmbXNHuruu0cFECYbfNnoXteUbTb4," TargetMode="External"/><Relationship Id="rId9" Type="http://schemas.openxmlformats.org/officeDocument/2006/relationships/hyperlink" Target="https://www.pungala.gob.ec/miweb/transparencia/rendicion-de-cuentas/rc-2021/1272-reglamento-silla-vacia-1/file.html" TargetMode="External"/><Relationship Id="rId14" Type="http://schemas.openxmlformats.org/officeDocument/2006/relationships/hyperlink" Target="https://www.pungala.gob.ec/miweb/transparencia/rendicion-de-cuentas/rc-2021/1270-ppp2020-2021/file.html" TargetMode="External"/><Relationship Id="rId22" Type="http://schemas.openxmlformats.org/officeDocument/2006/relationships/hyperlink" Target="https://www.pungala.gob.ec/miweb/transparencia/rendicion-de-cuentas/rc-2021/1266-invitacion-rc/file.html" TargetMode="External"/><Relationship Id="rId27" Type="http://schemas.openxmlformats.org/officeDocument/2006/relationships/hyperlink" Target="https://www.pungala.gob.ec/miweb/transparencia/rendicion-de-cuentas/rc-2020/1243-plan-trabajo-sugerencias/file.html" TargetMode="External"/><Relationship Id="rId30" Type="http://schemas.openxmlformats.org/officeDocument/2006/relationships/hyperlink" Target="https://www.facebook.com/pungalatv/videos/1953454694861133/?extid=NS-UNK-UNK-UNK-AN_GK0T-GK1C" TargetMode="External"/><Relationship Id="rId8" Type="http://schemas.openxmlformats.org/officeDocument/2006/relationships/hyperlink" Target="https://www.pungala.gob.ec/miweb/transparencia/rendicion-de-cuentas/rc-2021/1272-reglamento-silla-vacia-1/file.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1"/>
  <sheetViews>
    <sheetView tabSelected="1" topLeftCell="B1" zoomScale="70" zoomScaleNormal="70" workbookViewId="0">
      <selection activeCell="E23" sqref="E23"/>
    </sheetView>
  </sheetViews>
  <sheetFormatPr baseColWidth="10" defaultColWidth="11.42578125" defaultRowHeight="15"/>
  <cols>
    <col min="1" max="1" width="11.42578125" style="40"/>
    <col min="2" max="2" width="38.85546875" style="41" customWidth="1"/>
    <col min="3" max="3" width="35.28515625" style="41" customWidth="1"/>
    <col min="4" max="4" width="30" style="41" customWidth="1"/>
    <col min="5" max="5" width="35.85546875" style="41" customWidth="1"/>
    <col min="6" max="6" width="47.42578125" style="41" customWidth="1"/>
    <col min="7" max="7" width="26.7109375" style="41" customWidth="1"/>
    <col min="8" max="8" width="14" style="41" hidden="1" customWidth="1"/>
    <col min="9" max="9" width="26.5703125" style="41" customWidth="1"/>
    <col min="10" max="10" width="18.7109375" style="41" customWidth="1"/>
    <col min="11" max="11" width="34" style="41" customWidth="1"/>
    <col min="12" max="12" width="17.7109375" style="41" customWidth="1"/>
    <col min="13" max="13" width="17.85546875" style="41" customWidth="1"/>
    <col min="14" max="14" width="17.7109375" style="41" customWidth="1"/>
    <col min="15" max="16384" width="11.42578125" style="41"/>
  </cols>
  <sheetData>
    <row r="1" spans="2:12" ht="15.75" thickBot="1"/>
    <row r="2" spans="2:12">
      <c r="B2" s="381" t="s">
        <v>244</v>
      </c>
      <c r="C2" s="382"/>
      <c r="D2" s="382"/>
      <c r="E2" s="382"/>
      <c r="F2" s="382"/>
      <c r="G2" s="382"/>
      <c r="H2" s="383"/>
      <c r="I2" s="42"/>
      <c r="J2" s="43"/>
      <c r="K2" s="42"/>
      <c r="L2" s="42"/>
    </row>
    <row r="3" spans="2:12">
      <c r="B3" s="384"/>
      <c r="C3" s="385"/>
      <c r="D3" s="385"/>
      <c r="E3" s="385"/>
      <c r="F3" s="385"/>
      <c r="G3" s="385"/>
      <c r="H3" s="386"/>
      <c r="I3" s="42"/>
      <c r="J3" s="42"/>
      <c r="K3" s="42"/>
      <c r="L3" s="42"/>
    </row>
    <row r="4" spans="2:12" ht="5.25" customHeight="1" thickBot="1">
      <c r="B4" s="387"/>
      <c r="C4" s="388"/>
      <c r="D4" s="388"/>
      <c r="E4" s="388"/>
      <c r="F4" s="388"/>
      <c r="G4" s="388"/>
      <c r="H4" s="389"/>
      <c r="I4" s="42"/>
      <c r="J4" s="43"/>
      <c r="K4" s="42"/>
      <c r="L4" s="42"/>
    </row>
    <row r="5" spans="2:12" ht="15.75" thickBot="1">
      <c r="B5" s="390"/>
      <c r="C5" s="390"/>
      <c r="D5" s="390"/>
      <c r="E5" s="390"/>
      <c r="F5" s="390"/>
      <c r="G5" s="390"/>
      <c r="H5" s="43"/>
      <c r="I5" s="42"/>
      <c r="J5" s="44"/>
      <c r="K5" s="42"/>
      <c r="L5" s="42"/>
    </row>
    <row r="6" spans="2:12" ht="15.75" thickBot="1">
      <c r="B6" s="364" t="s">
        <v>0</v>
      </c>
      <c r="C6" s="366"/>
      <c r="D6" s="42"/>
      <c r="E6" s="42"/>
      <c r="F6" s="42"/>
      <c r="G6" s="42"/>
      <c r="H6" s="42"/>
      <c r="I6" s="42"/>
      <c r="J6" s="45"/>
      <c r="K6" s="42"/>
      <c r="L6" s="42"/>
    </row>
    <row r="7" spans="2:12" ht="25.5">
      <c r="B7" s="46" t="s">
        <v>1</v>
      </c>
      <c r="C7" s="47" t="s">
        <v>262</v>
      </c>
      <c r="D7" s="391"/>
      <c r="E7" s="392"/>
      <c r="F7" s="392"/>
      <c r="G7" s="392"/>
      <c r="H7" s="392"/>
      <c r="I7" s="11"/>
      <c r="J7" s="11"/>
      <c r="K7" s="42"/>
      <c r="L7" s="42"/>
    </row>
    <row r="8" spans="2:12" ht="15.75" thickBot="1">
      <c r="B8" s="48" t="s">
        <v>2</v>
      </c>
      <c r="C8" s="49" t="s">
        <v>263</v>
      </c>
      <c r="D8" s="42"/>
      <c r="E8" s="42"/>
      <c r="F8" s="42"/>
      <c r="G8" s="42"/>
      <c r="H8" s="42"/>
      <c r="I8" s="42"/>
      <c r="J8" s="45"/>
      <c r="K8" s="42"/>
      <c r="L8" s="42"/>
    </row>
    <row r="9" spans="2:12" ht="15.75" thickBot="1">
      <c r="B9" s="50"/>
      <c r="C9" s="1"/>
      <c r="D9" s="42"/>
      <c r="E9" s="42"/>
      <c r="F9" s="42"/>
      <c r="G9" s="42"/>
      <c r="H9" s="42"/>
      <c r="I9" s="42"/>
      <c r="J9" s="45"/>
      <c r="K9" s="42"/>
      <c r="L9" s="42"/>
    </row>
    <row r="10" spans="2:12" hidden="1">
      <c r="B10" s="51" t="s">
        <v>3</v>
      </c>
      <c r="C10" s="52" t="s">
        <v>4</v>
      </c>
      <c r="D10" s="42"/>
      <c r="E10" s="42"/>
      <c r="F10" s="42"/>
      <c r="G10" s="42"/>
      <c r="H10" s="42"/>
      <c r="I10" s="42"/>
      <c r="J10" s="45"/>
      <c r="K10" s="42"/>
      <c r="L10" s="42"/>
    </row>
    <row r="11" spans="2:12" hidden="1">
      <c r="B11" s="53" t="s">
        <v>5</v>
      </c>
      <c r="C11" s="47"/>
      <c r="D11" s="42" t="s">
        <v>134</v>
      </c>
      <c r="E11" s="42"/>
      <c r="F11" s="42"/>
      <c r="G11" s="42"/>
      <c r="H11" s="42"/>
      <c r="I11" s="42"/>
      <c r="J11" s="45"/>
      <c r="K11" s="42"/>
      <c r="L11" s="42"/>
    </row>
    <row r="12" spans="2:12" hidden="1">
      <c r="B12" s="3" t="s">
        <v>6</v>
      </c>
      <c r="C12" s="54"/>
      <c r="D12" s="42" t="s">
        <v>134</v>
      </c>
      <c r="E12" s="42"/>
      <c r="F12" s="42"/>
      <c r="G12" s="42"/>
      <c r="H12" s="42"/>
      <c r="I12" s="42"/>
      <c r="J12" s="45"/>
      <c r="K12" s="42"/>
      <c r="L12" s="42"/>
    </row>
    <row r="13" spans="2:12" hidden="1">
      <c r="B13" s="3" t="s">
        <v>7</v>
      </c>
      <c r="C13" s="54"/>
      <c r="D13" s="42" t="s">
        <v>134</v>
      </c>
      <c r="E13" s="42"/>
      <c r="F13" s="42"/>
      <c r="G13" s="42"/>
      <c r="H13" s="42"/>
      <c r="I13" s="42"/>
      <c r="J13" s="45"/>
      <c r="K13" s="42"/>
      <c r="L13" s="42"/>
    </row>
    <row r="14" spans="2:12" hidden="1">
      <c r="B14" s="3" t="s">
        <v>8</v>
      </c>
      <c r="C14" s="54"/>
      <c r="D14" s="42" t="s">
        <v>134</v>
      </c>
      <c r="E14" s="42"/>
      <c r="F14" s="42"/>
      <c r="G14" s="42"/>
      <c r="H14" s="42"/>
      <c r="I14" s="42"/>
      <c r="J14" s="45"/>
      <c r="K14" s="42"/>
      <c r="L14" s="42"/>
    </row>
    <row r="15" spans="2:12" hidden="1">
      <c r="B15" s="3" t="s">
        <v>9</v>
      </c>
      <c r="C15" s="54"/>
      <c r="D15" s="42" t="s">
        <v>134</v>
      </c>
      <c r="E15" s="42"/>
      <c r="F15" s="42"/>
      <c r="G15" s="42"/>
      <c r="H15" s="42"/>
      <c r="I15" s="42"/>
      <c r="J15" s="45"/>
      <c r="K15" s="42"/>
      <c r="L15" s="42"/>
    </row>
    <row r="16" spans="2:12" ht="15.75" hidden="1" thickBot="1">
      <c r="B16" s="4" t="s">
        <v>10</v>
      </c>
      <c r="C16" s="49"/>
      <c r="D16" s="42"/>
      <c r="E16" s="42"/>
      <c r="F16" s="42"/>
      <c r="G16" s="42"/>
      <c r="H16" s="42"/>
      <c r="I16" s="42"/>
      <c r="J16" s="45"/>
      <c r="K16" s="42"/>
      <c r="L16" s="42"/>
    </row>
    <row r="17" spans="2:12" ht="15.75" thickBot="1">
      <c r="B17" s="55" t="s">
        <v>11</v>
      </c>
      <c r="C17" s="56" t="s">
        <v>4</v>
      </c>
      <c r="D17" s="42"/>
      <c r="E17" s="42"/>
      <c r="F17" s="42"/>
      <c r="G17" s="42"/>
      <c r="H17" s="42"/>
      <c r="I17" s="42"/>
      <c r="J17" s="45"/>
      <c r="K17" s="42"/>
      <c r="L17" s="42"/>
    </row>
    <row r="18" spans="2:12">
      <c r="B18" s="2" t="s">
        <v>256</v>
      </c>
      <c r="C18" s="47" t="s">
        <v>83</v>
      </c>
      <c r="D18" s="42"/>
      <c r="E18" s="42"/>
      <c r="F18" s="42"/>
      <c r="G18" s="42"/>
      <c r="H18" s="42"/>
      <c r="I18" s="42"/>
      <c r="J18" s="45"/>
      <c r="K18" s="42"/>
      <c r="L18" s="42"/>
    </row>
    <row r="19" spans="2:12">
      <c r="B19" s="3" t="s">
        <v>13</v>
      </c>
      <c r="C19" s="54" t="s">
        <v>83</v>
      </c>
      <c r="D19" s="42"/>
      <c r="E19" s="42"/>
      <c r="F19" s="42"/>
      <c r="G19" s="42"/>
      <c r="H19" s="42"/>
      <c r="I19" s="42"/>
      <c r="J19" s="45"/>
      <c r="K19" s="42"/>
      <c r="L19" s="42"/>
    </row>
    <row r="20" spans="2:12" ht="15.75" thickBot="1">
      <c r="B20" s="4" t="s">
        <v>14</v>
      </c>
      <c r="C20" s="49" t="s">
        <v>264</v>
      </c>
      <c r="D20" s="42"/>
      <c r="E20" s="42"/>
      <c r="F20" s="42"/>
      <c r="G20" s="42"/>
      <c r="H20" s="42"/>
      <c r="I20" s="42"/>
      <c r="J20" s="45"/>
      <c r="K20" s="42"/>
      <c r="L20" s="42"/>
    </row>
    <row r="21" spans="2:12" s="40" customFormat="1" ht="15.75" thickBot="1">
      <c r="B21" s="57"/>
      <c r="C21" s="58"/>
      <c r="D21" s="59"/>
      <c r="E21" s="59"/>
      <c r="F21" s="59"/>
      <c r="G21" s="59"/>
      <c r="H21" s="59"/>
      <c r="I21" s="59"/>
      <c r="J21" s="11"/>
      <c r="K21" s="59"/>
      <c r="L21" s="59"/>
    </row>
    <row r="22" spans="2:12" ht="15.75" thickBot="1">
      <c r="B22" s="320" t="s">
        <v>15</v>
      </c>
      <c r="C22" s="366"/>
      <c r="D22" s="45"/>
      <c r="E22" s="45"/>
      <c r="F22" s="45"/>
      <c r="G22" s="45"/>
      <c r="H22" s="45"/>
      <c r="I22" s="45"/>
      <c r="J22" s="45"/>
      <c r="K22" s="42"/>
      <c r="L22" s="42"/>
    </row>
    <row r="23" spans="2:12">
      <c r="B23" s="2" t="s">
        <v>12</v>
      </c>
      <c r="C23" s="47" t="s">
        <v>265</v>
      </c>
      <c r="D23" s="11"/>
      <c r="E23" s="11"/>
      <c r="F23" s="11"/>
      <c r="G23" s="11"/>
      <c r="H23" s="11"/>
      <c r="I23" s="11"/>
      <c r="J23" s="10"/>
      <c r="K23" s="42"/>
      <c r="L23" s="42"/>
    </row>
    <row r="24" spans="2:12">
      <c r="B24" s="3" t="s">
        <v>16</v>
      </c>
      <c r="C24" s="54" t="s">
        <v>266</v>
      </c>
      <c r="D24" s="11"/>
      <c r="E24" s="11"/>
      <c r="F24" s="11"/>
      <c r="G24" s="11"/>
      <c r="H24" s="11"/>
      <c r="I24" s="11"/>
      <c r="J24" s="10"/>
      <c r="K24" s="42"/>
      <c r="L24" s="42"/>
    </row>
    <row r="25" spans="2:12">
      <c r="B25" s="3" t="s">
        <v>17</v>
      </c>
      <c r="C25" s="54" t="s">
        <v>267</v>
      </c>
      <c r="D25" s="11"/>
      <c r="E25" s="11"/>
      <c r="F25" s="11"/>
      <c r="G25" s="11"/>
      <c r="H25" s="11"/>
      <c r="I25" s="11"/>
      <c r="J25" s="10"/>
      <c r="K25" s="42"/>
      <c r="L25" s="42"/>
    </row>
    <row r="26" spans="2:12">
      <c r="B26" s="3" t="s">
        <v>18</v>
      </c>
      <c r="C26" s="54" t="s">
        <v>266</v>
      </c>
      <c r="D26" s="11"/>
      <c r="E26" s="11"/>
      <c r="F26" s="11"/>
      <c r="G26" s="11"/>
      <c r="H26" s="11"/>
      <c r="I26" s="11"/>
      <c r="J26" s="10"/>
      <c r="K26" s="42"/>
      <c r="L26" s="42"/>
    </row>
    <row r="27" spans="2:12" ht="27.6" customHeight="1">
      <c r="B27" s="3" t="s">
        <v>19</v>
      </c>
      <c r="C27" s="54" t="s">
        <v>268</v>
      </c>
      <c r="D27" s="11"/>
      <c r="E27" s="11"/>
      <c r="F27" s="11"/>
      <c r="G27" s="11"/>
      <c r="H27" s="11"/>
      <c r="I27" s="11"/>
      <c r="J27" s="10"/>
      <c r="K27" s="42"/>
      <c r="L27" s="42"/>
    </row>
    <row r="28" spans="2:12">
      <c r="B28" s="3" t="s">
        <v>20</v>
      </c>
      <c r="C28" s="246" t="s">
        <v>269</v>
      </c>
      <c r="D28" s="11"/>
      <c r="E28" s="11"/>
      <c r="F28" s="11"/>
      <c r="G28" s="11"/>
      <c r="H28" s="11"/>
      <c r="I28" s="11"/>
      <c r="J28" s="10"/>
      <c r="K28" s="42"/>
      <c r="L28" s="42"/>
    </row>
    <row r="29" spans="2:12">
      <c r="B29" s="3" t="s">
        <v>21</v>
      </c>
      <c r="C29" s="246" t="s">
        <v>270</v>
      </c>
      <c r="D29" s="11"/>
      <c r="E29" s="11"/>
      <c r="F29" s="11"/>
      <c r="G29" s="11"/>
      <c r="H29" s="11"/>
      <c r="I29" s="11"/>
      <c r="J29" s="10"/>
      <c r="K29" s="42"/>
      <c r="L29" s="42"/>
    </row>
    <row r="30" spans="2:12">
      <c r="B30" s="3" t="s">
        <v>22</v>
      </c>
      <c r="C30" s="151" t="s">
        <v>271</v>
      </c>
      <c r="D30" s="11"/>
      <c r="E30" s="11"/>
      <c r="F30" s="11"/>
      <c r="G30" s="11"/>
      <c r="H30" s="11"/>
      <c r="I30" s="11"/>
      <c r="J30" s="10"/>
      <c r="K30" s="42"/>
      <c r="L30" s="42"/>
    </row>
    <row r="31" spans="2:12" ht="15.75" thickBot="1">
      <c r="B31" s="4" t="s">
        <v>23</v>
      </c>
      <c r="C31" s="152" t="s">
        <v>272</v>
      </c>
      <c r="D31" s="11"/>
      <c r="E31" s="11"/>
      <c r="F31" s="11"/>
      <c r="G31" s="11"/>
      <c r="H31" s="11"/>
      <c r="I31" s="11"/>
      <c r="J31" s="10"/>
      <c r="K31" s="42"/>
      <c r="L31" s="42"/>
    </row>
    <row r="32" spans="2:12" ht="15.75" thickBot="1">
      <c r="B32" s="393"/>
      <c r="C32" s="393"/>
      <c r="D32" s="42"/>
      <c r="E32" s="42"/>
      <c r="F32" s="42"/>
      <c r="G32" s="42"/>
      <c r="H32" s="42"/>
      <c r="I32" s="42"/>
      <c r="J32" s="45"/>
      <c r="K32" s="42"/>
      <c r="L32" s="42"/>
    </row>
    <row r="33" spans="2:12" ht="15.75" thickBot="1">
      <c r="B33" s="60" t="s">
        <v>24</v>
      </c>
      <c r="C33" s="61"/>
      <c r="D33" s="42"/>
      <c r="E33" s="42"/>
      <c r="F33" s="42"/>
      <c r="G33" s="42"/>
      <c r="H33" s="42"/>
      <c r="I33" s="42"/>
      <c r="J33" s="45"/>
      <c r="K33" s="42"/>
      <c r="L33" s="42"/>
    </row>
    <row r="34" spans="2:12">
      <c r="B34" s="5" t="s">
        <v>25</v>
      </c>
      <c r="C34" s="6" t="s">
        <v>273</v>
      </c>
      <c r="D34" s="42"/>
      <c r="E34" s="42"/>
      <c r="J34" s="62"/>
    </row>
    <row r="35" spans="2:12">
      <c r="B35" s="7" t="s">
        <v>26</v>
      </c>
      <c r="C35" s="8" t="s">
        <v>274</v>
      </c>
      <c r="D35" s="391"/>
      <c r="E35" s="391"/>
      <c r="F35" s="391"/>
      <c r="G35" s="42"/>
      <c r="H35" s="42"/>
      <c r="I35" s="42"/>
      <c r="J35" s="45"/>
      <c r="K35" s="42"/>
      <c r="L35" s="42"/>
    </row>
    <row r="36" spans="2:12">
      <c r="B36" s="3" t="s">
        <v>27</v>
      </c>
      <c r="C36" s="151" t="s">
        <v>275</v>
      </c>
      <c r="D36" s="10"/>
      <c r="E36" s="10"/>
      <c r="F36" s="10"/>
      <c r="G36" s="42"/>
      <c r="H36" s="42"/>
      <c r="I36" s="42"/>
      <c r="J36" s="45"/>
      <c r="K36" s="42"/>
      <c r="L36" s="42"/>
    </row>
    <row r="37" spans="2:12">
      <c r="B37" s="3" t="s">
        <v>28</v>
      </c>
      <c r="C37" s="246" t="s">
        <v>276</v>
      </c>
      <c r="D37" s="10"/>
      <c r="E37" s="10"/>
      <c r="F37" s="10"/>
      <c r="G37" s="42"/>
      <c r="H37" s="42"/>
      <c r="I37" s="42"/>
      <c r="J37" s="45"/>
      <c r="K37" s="42"/>
      <c r="L37" s="42"/>
    </row>
    <row r="38" spans="2:12" ht="15.75" thickBot="1">
      <c r="B38" s="4" t="s">
        <v>22</v>
      </c>
      <c r="C38" s="153" t="s">
        <v>277</v>
      </c>
      <c r="D38" s="10"/>
      <c r="E38" s="10"/>
      <c r="F38" s="10"/>
      <c r="G38" s="42"/>
      <c r="H38" s="42"/>
      <c r="I38" s="42"/>
      <c r="J38" s="45"/>
      <c r="K38" s="42"/>
      <c r="L38" s="42"/>
    </row>
    <row r="39" spans="2:12" ht="15.75" thickBot="1">
      <c r="B39" s="391"/>
      <c r="C39" s="394"/>
      <c r="D39" s="42"/>
      <c r="E39" s="42"/>
      <c r="F39" s="42"/>
      <c r="G39" s="42"/>
      <c r="H39" s="42"/>
      <c r="I39" s="42"/>
      <c r="J39" s="45"/>
      <c r="K39" s="42"/>
      <c r="L39" s="42"/>
    </row>
    <row r="40" spans="2:12" ht="15.75" thickBot="1">
      <c r="B40" s="320" t="s">
        <v>29</v>
      </c>
      <c r="C40" s="366"/>
      <c r="D40" s="42"/>
      <c r="E40" s="42"/>
      <c r="F40" s="42"/>
      <c r="G40" s="42"/>
      <c r="H40" s="42"/>
      <c r="I40" s="42"/>
      <c r="J40" s="45"/>
      <c r="K40" s="42"/>
      <c r="L40" s="42"/>
    </row>
    <row r="41" spans="2:12" ht="15.75" thickBot="1">
      <c r="B41" s="63" t="s">
        <v>30</v>
      </c>
      <c r="C41" s="154" t="s">
        <v>278</v>
      </c>
      <c r="D41" s="42"/>
      <c r="E41" s="42"/>
      <c r="F41" s="42"/>
      <c r="G41" s="42"/>
      <c r="H41" s="42"/>
      <c r="I41" s="42"/>
      <c r="J41" s="45"/>
      <c r="K41" s="42"/>
      <c r="L41" s="42"/>
    </row>
    <row r="42" spans="2:12" ht="15.75" thickBot="1">
      <c r="B42" s="64" t="s">
        <v>31</v>
      </c>
      <c r="C42" s="155" t="s">
        <v>279</v>
      </c>
      <c r="D42" s="42"/>
      <c r="E42" s="42"/>
      <c r="F42" s="42"/>
      <c r="G42" s="42"/>
      <c r="H42" s="42"/>
      <c r="I42" s="42"/>
      <c r="J42" s="45"/>
      <c r="K42" s="42"/>
      <c r="L42" s="42"/>
    </row>
    <row r="43" spans="2:12" ht="15.75" thickBot="1">
      <c r="B43" s="64" t="s">
        <v>27</v>
      </c>
      <c r="C43" s="151" t="s">
        <v>280</v>
      </c>
      <c r="D43" s="42"/>
      <c r="E43" s="42"/>
      <c r="F43" s="42"/>
      <c r="G43" s="42"/>
      <c r="H43" s="42"/>
      <c r="I43" s="42"/>
      <c r="J43" s="45"/>
      <c r="K43" s="42"/>
      <c r="L43" s="42"/>
    </row>
    <row r="44" spans="2:12" ht="15.75" thickBot="1">
      <c r="B44" s="64" t="s">
        <v>28</v>
      </c>
      <c r="C44" s="246" t="s">
        <v>281</v>
      </c>
      <c r="D44" s="42"/>
      <c r="E44" s="42"/>
      <c r="F44" s="42"/>
      <c r="G44" s="42"/>
      <c r="H44" s="42"/>
      <c r="I44" s="42"/>
      <c r="J44" s="45"/>
      <c r="K44" s="42"/>
      <c r="L44" s="42"/>
    </row>
    <row r="45" spans="2:12" ht="15.75" thickBot="1">
      <c r="B45" s="64" t="s">
        <v>22</v>
      </c>
      <c r="C45" s="153" t="s">
        <v>282</v>
      </c>
      <c r="D45" s="42"/>
      <c r="E45" s="42"/>
      <c r="F45" s="42"/>
      <c r="G45" s="42"/>
      <c r="H45" s="42"/>
      <c r="I45" s="42"/>
      <c r="J45" s="45"/>
      <c r="K45" s="42"/>
      <c r="L45" s="42"/>
    </row>
    <row r="46" spans="2:12" ht="15.75" thickBot="1">
      <c r="B46" s="11"/>
      <c r="C46" s="10"/>
      <c r="D46" s="42"/>
      <c r="E46" s="42"/>
      <c r="F46" s="42"/>
      <c r="G46" s="42"/>
      <c r="H46" s="42"/>
      <c r="I46" s="42"/>
      <c r="J46" s="45"/>
      <c r="K46" s="42"/>
      <c r="L46" s="42"/>
    </row>
    <row r="47" spans="2:12" ht="28.9" customHeight="1" thickBot="1">
      <c r="B47" s="395" t="s">
        <v>32</v>
      </c>
      <c r="C47" s="396"/>
      <c r="D47" s="42"/>
      <c r="E47" s="42"/>
      <c r="F47" s="42"/>
      <c r="G47" s="42"/>
      <c r="H47" s="42"/>
      <c r="I47" s="42"/>
      <c r="J47" s="45"/>
      <c r="K47" s="42"/>
      <c r="L47" s="42"/>
    </row>
    <row r="48" spans="2:12" ht="15.75" thickBot="1">
      <c r="B48" s="63" t="s">
        <v>30</v>
      </c>
      <c r="C48" s="154" t="s">
        <v>278</v>
      </c>
      <c r="D48" s="42"/>
      <c r="E48" s="42"/>
      <c r="F48" s="42"/>
      <c r="G48" s="42"/>
      <c r="H48" s="42"/>
      <c r="I48" s="42"/>
      <c r="J48" s="45"/>
      <c r="K48" s="42"/>
      <c r="L48" s="42"/>
    </row>
    <row r="49" spans="2:12" ht="15.75" thickBot="1">
      <c r="B49" s="64" t="s">
        <v>31</v>
      </c>
      <c r="C49" s="155" t="s">
        <v>279</v>
      </c>
      <c r="D49" s="42"/>
      <c r="E49" s="42"/>
      <c r="F49" s="42"/>
      <c r="G49" s="42"/>
      <c r="H49" s="42"/>
      <c r="I49" s="42"/>
      <c r="J49" s="45"/>
      <c r="K49" s="42"/>
      <c r="L49" s="42"/>
    </row>
    <row r="50" spans="2:12" ht="15.75" thickBot="1">
      <c r="B50" s="64" t="s">
        <v>27</v>
      </c>
      <c r="C50" s="151" t="s">
        <v>280</v>
      </c>
      <c r="D50" s="42"/>
      <c r="E50" s="42"/>
      <c r="F50" s="42"/>
      <c r="G50" s="42"/>
      <c r="H50" s="42"/>
      <c r="I50" s="42"/>
      <c r="J50" s="45"/>
      <c r="K50" s="42"/>
      <c r="L50" s="42"/>
    </row>
    <row r="51" spans="2:12" ht="15.75" thickBot="1">
      <c r="B51" s="64" t="s">
        <v>28</v>
      </c>
      <c r="C51" s="246" t="s">
        <v>281</v>
      </c>
      <c r="D51" s="42"/>
      <c r="E51" s="42"/>
      <c r="F51" s="42"/>
      <c r="G51" s="42"/>
      <c r="H51" s="42"/>
      <c r="I51" s="42"/>
      <c r="J51" s="45"/>
      <c r="K51" s="42"/>
      <c r="L51" s="42"/>
    </row>
    <row r="52" spans="2:12" ht="15.75" thickBot="1">
      <c r="B52" s="64" t="s">
        <v>22</v>
      </c>
      <c r="C52" s="153" t="s">
        <v>282</v>
      </c>
      <c r="D52" s="42"/>
      <c r="E52" s="42"/>
      <c r="F52" s="42"/>
      <c r="G52" s="42"/>
      <c r="H52" s="42"/>
      <c r="I52" s="42"/>
      <c r="J52" s="45"/>
      <c r="K52" s="42"/>
      <c r="L52" s="42"/>
    </row>
    <row r="53" spans="2:12" ht="18.75" customHeight="1" thickBot="1">
      <c r="B53" s="11"/>
      <c r="C53" s="10"/>
      <c r="D53" s="42"/>
      <c r="E53" s="42"/>
      <c r="F53" s="42"/>
      <c r="G53" s="42"/>
      <c r="H53" s="42"/>
      <c r="I53" s="42"/>
      <c r="J53" s="45"/>
      <c r="K53" s="42"/>
      <c r="L53" s="42"/>
    </row>
    <row r="54" spans="2:12" ht="33.75" customHeight="1" thickBot="1">
      <c r="B54" s="320" t="s">
        <v>33</v>
      </c>
      <c r="C54" s="321"/>
      <c r="D54" s="322"/>
      <c r="E54" s="42"/>
      <c r="F54" s="42"/>
      <c r="G54" s="42"/>
      <c r="H54" s="42"/>
      <c r="I54" s="42"/>
      <c r="J54" s="45"/>
      <c r="K54" s="42"/>
      <c r="L54" s="42"/>
    </row>
    <row r="55" spans="2:12" ht="15.75" thickBot="1">
      <c r="B55" s="351" t="s">
        <v>34</v>
      </c>
      <c r="C55" s="352"/>
      <c r="D55" s="353"/>
      <c r="E55" s="42"/>
      <c r="F55" s="42"/>
      <c r="G55" s="42"/>
      <c r="H55" s="42"/>
      <c r="I55" s="42"/>
      <c r="J55" s="45"/>
      <c r="K55" s="42"/>
      <c r="L55" s="42"/>
    </row>
    <row r="56" spans="2:12" ht="15.75" thickBot="1">
      <c r="B56" s="65" t="s">
        <v>35</v>
      </c>
      <c r="C56" s="377" t="s">
        <v>36</v>
      </c>
      <c r="D56" s="378"/>
      <c r="E56" s="42"/>
      <c r="F56" s="42"/>
      <c r="G56" s="42"/>
      <c r="H56" s="42"/>
      <c r="I56" s="42"/>
      <c r="J56" s="45"/>
      <c r="K56" s="42"/>
      <c r="L56" s="42"/>
    </row>
    <row r="57" spans="2:12" ht="15.75" thickBot="1">
      <c r="B57" s="9"/>
      <c r="C57" s="379"/>
      <c r="D57" s="380"/>
      <c r="E57" s="42"/>
      <c r="F57" s="42"/>
      <c r="G57" s="42"/>
      <c r="H57" s="42"/>
      <c r="I57" s="42"/>
      <c r="J57" s="45"/>
      <c r="K57" s="42"/>
      <c r="L57" s="42"/>
    </row>
    <row r="58" spans="2:12" ht="15.75" thickBot="1">
      <c r="B58" s="35"/>
      <c r="C58" s="35"/>
      <c r="D58" s="35"/>
      <c r="E58" s="42"/>
      <c r="F58" s="42"/>
      <c r="G58" s="42"/>
      <c r="H58" s="42"/>
      <c r="I58" s="42"/>
      <c r="J58" s="45"/>
      <c r="K58" s="42"/>
      <c r="L58" s="42"/>
    </row>
    <row r="59" spans="2:12" ht="33.75" customHeight="1" thickBot="1">
      <c r="B59" s="320" t="s">
        <v>213</v>
      </c>
      <c r="C59" s="321"/>
      <c r="D59" s="322"/>
      <c r="E59" s="42"/>
      <c r="F59" s="42"/>
      <c r="G59" s="42"/>
      <c r="H59" s="42"/>
      <c r="I59" s="42"/>
      <c r="J59" s="45"/>
      <c r="K59" s="42"/>
      <c r="L59" s="42"/>
    </row>
    <row r="60" spans="2:12" ht="15.75" thickBot="1">
      <c r="B60" s="351" t="s">
        <v>34</v>
      </c>
      <c r="C60" s="352"/>
      <c r="D60" s="353"/>
      <c r="E60" s="42"/>
      <c r="F60" s="42"/>
      <c r="G60" s="42"/>
      <c r="H60" s="42"/>
      <c r="I60" s="42"/>
      <c r="J60" s="45"/>
      <c r="K60" s="42"/>
      <c r="L60" s="42"/>
    </row>
    <row r="61" spans="2:12" ht="15.75" thickBot="1">
      <c r="B61" s="65" t="s">
        <v>35</v>
      </c>
      <c r="C61" s="377" t="s">
        <v>214</v>
      </c>
      <c r="D61" s="378"/>
      <c r="E61" s="42"/>
      <c r="F61" s="42"/>
      <c r="G61" s="42"/>
      <c r="H61" s="42"/>
      <c r="I61" s="42"/>
      <c r="J61" s="45"/>
      <c r="K61" s="42"/>
      <c r="L61" s="42"/>
    </row>
    <row r="62" spans="2:12" ht="15.75" thickBot="1">
      <c r="B62" s="9"/>
      <c r="C62" s="379"/>
      <c r="D62" s="380"/>
      <c r="E62" s="42"/>
      <c r="F62" s="42"/>
      <c r="G62" s="42"/>
      <c r="H62" s="42"/>
      <c r="I62" s="42"/>
      <c r="J62" s="45"/>
      <c r="K62" s="42"/>
      <c r="L62" s="42"/>
    </row>
    <row r="63" spans="2:12" ht="15.75" thickBot="1">
      <c r="B63" s="66"/>
      <c r="C63" s="66"/>
      <c r="D63" s="66"/>
      <c r="E63" s="42"/>
      <c r="F63" s="42"/>
      <c r="G63" s="42"/>
      <c r="H63" s="42"/>
      <c r="I63" s="42"/>
      <c r="J63" s="45"/>
      <c r="K63" s="42"/>
      <c r="L63" s="42"/>
    </row>
    <row r="64" spans="2:12" ht="15.75" thickBot="1">
      <c r="B64" s="351" t="s">
        <v>37</v>
      </c>
      <c r="C64" s="352"/>
      <c r="D64" s="352"/>
      <c r="E64" s="353"/>
      <c r="F64" s="42"/>
      <c r="G64" s="42"/>
      <c r="H64" s="42"/>
      <c r="I64" s="42"/>
      <c r="J64" s="45"/>
      <c r="K64" s="42"/>
      <c r="L64" s="42"/>
    </row>
    <row r="65" spans="2:13" ht="15.75" thickBot="1">
      <c r="B65" s="158" t="s">
        <v>147</v>
      </c>
      <c r="C65" s="147"/>
      <c r="D65" s="148"/>
      <c r="E65" s="149"/>
      <c r="F65" s="149"/>
      <c r="G65" s="149"/>
      <c r="H65" s="149"/>
      <c r="I65" s="149"/>
      <c r="J65" s="149"/>
      <c r="K65" s="149"/>
      <c r="L65" s="149"/>
      <c r="M65" s="150"/>
    </row>
    <row r="66" spans="2:13" ht="15.75" customHeight="1" thickBot="1">
      <c r="B66" s="397" t="s">
        <v>178</v>
      </c>
      <c r="C66" s="400" t="s">
        <v>179</v>
      </c>
      <c r="D66" s="397" t="s">
        <v>248</v>
      </c>
      <c r="E66" s="339" t="s">
        <v>38</v>
      </c>
      <c r="F66" s="341"/>
      <c r="G66" s="397" t="s">
        <v>135</v>
      </c>
      <c r="H66" s="276" t="s">
        <v>138</v>
      </c>
      <c r="I66" s="339" t="s">
        <v>138</v>
      </c>
      <c r="J66" s="341"/>
      <c r="K66" s="397" t="s">
        <v>180</v>
      </c>
      <c r="L66" s="397" t="s">
        <v>139</v>
      </c>
      <c r="M66" s="397" t="s">
        <v>181</v>
      </c>
    </row>
    <row r="67" spans="2:13" ht="96" customHeight="1" thickBot="1">
      <c r="B67" s="398"/>
      <c r="C67" s="401"/>
      <c r="D67" s="398"/>
      <c r="E67" s="277" t="s">
        <v>136</v>
      </c>
      <c r="F67" s="278" t="s">
        <v>137</v>
      </c>
      <c r="G67" s="399"/>
      <c r="H67" s="277" t="s">
        <v>85</v>
      </c>
      <c r="I67" s="277" t="s">
        <v>85</v>
      </c>
      <c r="J67" s="279" t="s">
        <v>86</v>
      </c>
      <c r="K67" s="398"/>
      <c r="L67" s="398"/>
      <c r="M67" s="398"/>
    </row>
    <row r="68" spans="2:13" ht="141" thickBot="1">
      <c r="B68" s="165" t="s">
        <v>283</v>
      </c>
      <c r="C68" s="157" t="s">
        <v>284</v>
      </c>
      <c r="D68" s="157"/>
      <c r="E68" s="160">
        <v>1</v>
      </c>
      <c r="F68" s="159" t="s">
        <v>292</v>
      </c>
      <c r="G68" s="159" t="s">
        <v>298</v>
      </c>
      <c r="H68" s="67"/>
      <c r="I68" s="159">
        <f>9.92/4</f>
        <v>2.48</v>
      </c>
      <c r="J68" s="159">
        <v>2.2400000000000002</v>
      </c>
      <c r="K68" s="164">
        <f>+((J68*100)/I68)</f>
        <v>90.322580645161295</v>
      </c>
      <c r="L68" s="159" t="s">
        <v>654</v>
      </c>
      <c r="M68" s="159" t="s">
        <v>304</v>
      </c>
    </row>
    <row r="69" spans="2:13" ht="112.9" customHeight="1">
      <c r="B69" s="402" t="s">
        <v>285</v>
      </c>
      <c r="C69" s="108" t="s">
        <v>286</v>
      </c>
      <c r="D69" s="157"/>
      <c r="E69" s="160">
        <v>2</v>
      </c>
      <c r="F69" s="159" t="s">
        <v>293</v>
      </c>
      <c r="G69" s="159" t="s">
        <v>299</v>
      </c>
      <c r="H69" s="156"/>
      <c r="I69" s="159">
        <f>32/4</f>
        <v>8</v>
      </c>
      <c r="J69" s="159">
        <v>12.04</v>
      </c>
      <c r="K69" s="164">
        <f t="shared" ref="K69:K73" si="0">+((J69*100)/I69)</f>
        <v>150.5</v>
      </c>
      <c r="L69" s="266" t="s">
        <v>655</v>
      </c>
      <c r="M69" s="159" t="s">
        <v>305</v>
      </c>
    </row>
    <row r="70" spans="2:13" ht="85.9" customHeight="1">
      <c r="B70" s="402"/>
      <c r="C70" s="108" t="s">
        <v>287</v>
      </c>
      <c r="D70" s="157"/>
      <c r="E70" s="160">
        <v>3</v>
      </c>
      <c r="F70" s="159" t="s">
        <v>294</v>
      </c>
      <c r="G70" s="159" t="s">
        <v>300</v>
      </c>
      <c r="H70" s="156"/>
      <c r="I70" s="159">
        <f>62.96/4</f>
        <v>15.74</v>
      </c>
      <c r="J70" s="159">
        <v>12.36</v>
      </c>
      <c r="K70" s="164">
        <f t="shared" si="0"/>
        <v>78.526048284625162</v>
      </c>
      <c r="L70" s="266" t="s">
        <v>656</v>
      </c>
      <c r="M70" s="159" t="s">
        <v>306</v>
      </c>
    </row>
    <row r="71" spans="2:13" ht="102.6" customHeight="1">
      <c r="B71" s="165" t="s">
        <v>288</v>
      </c>
      <c r="C71" s="157" t="s">
        <v>284</v>
      </c>
      <c r="D71" s="157"/>
      <c r="E71" s="160">
        <v>4</v>
      </c>
      <c r="F71" s="159" t="s">
        <v>295</v>
      </c>
      <c r="G71" s="159" t="s">
        <v>301</v>
      </c>
      <c r="H71" s="156"/>
      <c r="I71" s="164">
        <f>58.39/4</f>
        <v>14.5975</v>
      </c>
      <c r="J71" s="159">
        <v>9.9600000000000009</v>
      </c>
      <c r="K71" s="164">
        <f>+((J71*100)/I71)</f>
        <v>68.230861448878244</v>
      </c>
      <c r="L71" s="266" t="s">
        <v>658</v>
      </c>
      <c r="M71" s="159" t="s">
        <v>661</v>
      </c>
    </row>
    <row r="72" spans="2:13" ht="82.9" customHeight="1">
      <c r="B72" s="166" t="s">
        <v>289</v>
      </c>
      <c r="C72" s="157" t="s">
        <v>290</v>
      </c>
      <c r="D72" s="157"/>
      <c r="E72" s="161">
        <v>5</v>
      </c>
      <c r="F72" s="162" t="s">
        <v>296</v>
      </c>
      <c r="G72" s="163" t="s">
        <v>302</v>
      </c>
      <c r="H72" s="156"/>
      <c r="I72" s="164">
        <f>58.5/4</f>
        <v>14.625</v>
      </c>
      <c r="J72" s="159">
        <v>13.77</v>
      </c>
      <c r="K72" s="164">
        <f t="shared" si="0"/>
        <v>94.15384615384616</v>
      </c>
      <c r="L72" s="266" t="s">
        <v>660</v>
      </c>
      <c r="M72" s="159" t="s">
        <v>662</v>
      </c>
    </row>
    <row r="73" spans="2:13" ht="113.45" customHeight="1">
      <c r="B73" s="165" t="s">
        <v>291</v>
      </c>
      <c r="C73" s="157" t="s">
        <v>286</v>
      </c>
      <c r="D73" s="157"/>
      <c r="E73" s="160">
        <v>6</v>
      </c>
      <c r="F73" s="163" t="s">
        <v>297</v>
      </c>
      <c r="G73" s="163" t="s">
        <v>303</v>
      </c>
      <c r="H73" s="156"/>
      <c r="I73" s="164">
        <f>8.07/4</f>
        <v>2.0175000000000001</v>
      </c>
      <c r="J73" s="159">
        <v>1.91</v>
      </c>
      <c r="K73" s="164">
        <f t="shared" si="0"/>
        <v>94.671623296158614</v>
      </c>
      <c r="L73" s="266" t="s">
        <v>659</v>
      </c>
      <c r="M73" s="159" t="s">
        <v>307</v>
      </c>
    </row>
    <row r="74" spans="2:13">
      <c r="B74" s="68"/>
      <c r="C74" s="68"/>
      <c r="D74" s="68"/>
      <c r="E74" s="68"/>
      <c r="F74" s="68"/>
      <c r="G74" s="42"/>
      <c r="H74" s="42"/>
      <c r="I74" s="42"/>
      <c r="J74" s="45"/>
      <c r="K74" s="42"/>
      <c r="L74" s="42"/>
    </row>
    <row r="75" spans="2:13" ht="15.75" thickBot="1">
      <c r="B75" s="68"/>
      <c r="C75" s="68"/>
      <c r="D75" s="68"/>
      <c r="E75" s="68"/>
      <c r="F75" s="68"/>
      <c r="G75" s="42"/>
      <c r="H75" s="42"/>
      <c r="I75" s="42"/>
      <c r="J75" s="45"/>
      <c r="K75" s="42"/>
      <c r="L75" s="42"/>
    </row>
    <row r="76" spans="2:13" ht="15.75" thickBot="1">
      <c r="B76" s="354" t="s">
        <v>182</v>
      </c>
      <c r="C76" s="355"/>
      <c r="D76" s="356"/>
      <c r="E76" s="68"/>
      <c r="F76" s="68"/>
      <c r="G76" s="42"/>
      <c r="H76" s="42"/>
      <c r="I76" s="42"/>
      <c r="J76" s="45"/>
      <c r="K76" s="42"/>
      <c r="L76" s="42"/>
    </row>
    <row r="77" spans="2:13" ht="31.15" customHeight="1">
      <c r="B77" s="52" t="s">
        <v>183</v>
      </c>
      <c r="C77" s="299" t="s">
        <v>184</v>
      </c>
      <c r="D77" s="52" t="s">
        <v>185</v>
      </c>
      <c r="E77" s="68"/>
      <c r="F77" s="68"/>
      <c r="G77" s="42"/>
      <c r="H77" s="42"/>
      <c r="I77" s="42"/>
      <c r="J77" s="45"/>
      <c r="K77" s="42"/>
      <c r="L77" s="42"/>
    </row>
    <row r="78" spans="2:13" ht="97.15" customHeight="1">
      <c r="B78" s="167" t="s">
        <v>283</v>
      </c>
      <c r="C78" s="274">
        <f>+Sigad!I2</f>
        <v>2.2378350247202707</v>
      </c>
      <c r="D78" s="157" t="s">
        <v>348</v>
      </c>
      <c r="E78" s="68"/>
      <c r="F78" s="68"/>
      <c r="G78" s="42"/>
      <c r="H78" s="42"/>
      <c r="I78" s="42"/>
      <c r="J78" s="45"/>
      <c r="K78" s="42"/>
      <c r="L78" s="42"/>
    </row>
    <row r="79" spans="2:13" ht="38.25">
      <c r="B79" s="315" t="s">
        <v>285</v>
      </c>
      <c r="C79" s="274">
        <f>+Sigad!I3</f>
        <v>12.038695807954138</v>
      </c>
      <c r="D79" s="157" t="s">
        <v>652</v>
      </c>
      <c r="E79" s="68"/>
      <c r="F79" s="68"/>
      <c r="G79" s="42"/>
      <c r="H79" s="42"/>
      <c r="I79" s="42"/>
      <c r="J79" s="45"/>
      <c r="K79" s="42"/>
      <c r="L79" s="42"/>
    </row>
    <row r="80" spans="2:13" ht="63.75">
      <c r="B80" s="316"/>
      <c r="C80" s="274">
        <f>+Sigad!I4</f>
        <v>12.361160874238625</v>
      </c>
      <c r="D80" s="157" t="s">
        <v>653</v>
      </c>
      <c r="E80" s="68"/>
      <c r="F80" s="68"/>
      <c r="G80" s="42"/>
      <c r="H80" s="42"/>
      <c r="I80" s="42"/>
      <c r="J80" s="45"/>
      <c r="K80" s="42"/>
      <c r="L80" s="42"/>
    </row>
    <row r="81" spans="2:13" ht="96.6" customHeight="1">
      <c r="B81" s="167" t="s">
        <v>288</v>
      </c>
      <c r="C81" s="274">
        <f>+Sigad!I5</f>
        <v>9.9644128113879002</v>
      </c>
      <c r="D81" s="157" t="s">
        <v>657</v>
      </c>
      <c r="E81" s="68"/>
      <c r="F81" s="68"/>
      <c r="G81" s="42"/>
      <c r="H81" s="42"/>
      <c r="I81" s="42"/>
      <c r="J81" s="45"/>
      <c r="K81" s="42"/>
      <c r="L81" s="42"/>
    </row>
    <row r="82" spans="2:13" ht="64.5">
      <c r="B82" s="168" t="s">
        <v>289</v>
      </c>
      <c r="C82" s="274">
        <f>+Sigad!I6</f>
        <v>13.770000000000003</v>
      </c>
      <c r="D82" s="157" t="s">
        <v>347</v>
      </c>
      <c r="E82" s="68"/>
      <c r="F82" s="68"/>
      <c r="G82" s="42"/>
      <c r="H82" s="42"/>
      <c r="I82" s="42"/>
      <c r="J82" s="45"/>
      <c r="K82" s="42"/>
      <c r="L82" s="42"/>
    </row>
    <row r="83" spans="2:13" ht="63.75">
      <c r="B83" s="167" t="s">
        <v>291</v>
      </c>
      <c r="C83" s="274">
        <f>+Sigad!I7</f>
        <v>1.9125683060109289</v>
      </c>
      <c r="D83" s="157" t="s">
        <v>347</v>
      </c>
      <c r="E83" s="68"/>
      <c r="F83" s="68"/>
      <c r="G83" s="42"/>
      <c r="H83" s="42"/>
      <c r="I83" s="42"/>
      <c r="J83" s="45"/>
      <c r="K83" s="42"/>
      <c r="L83" s="42"/>
    </row>
    <row r="84" spans="2:13" ht="15.75" thickBot="1">
      <c r="B84" s="68"/>
      <c r="C84" s="68"/>
      <c r="D84" s="68"/>
      <c r="E84" s="68"/>
      <c r="F84" s="68"/>
      <c r="G84" s="42"/>
      <c r="H84" s="42"/>
      <c r="I84" s="42"/>
      <c r="J84" s="45"/>
      <c r="K84" s="42"/>
      <c r="L84" s="42"/>
    </row>
    <row r="85" spans="2:13" ht="15.75" thickBot="1">
      <c r="B85" s="354" t="s">
        <v>186</v>
      </c>
      <c r="C85" s="355"/>
      <c r="D85" s="355"/>
      <c r="E85" s="356"/>
      <c r="F85" s="68"/>
      <c r="G85" s="42"/>
      <c r="H85" s="42"/>
      <c r="I85" s="42"/>
      <c r="J85" s="45"/>
      <c r="K85" s="42"/>
      <c r="L85" s="42"/>
    </row>
    <row r="86" spans="2:13" ht="72.75" customHeight="1">
      <c r="B86" s="275" t="s">
        <v>187</v>
      </c>
      <c r="C86" s="275" t="s">
        <v>237</v>
      </c>
      <c r="D86" s="275" t="s">
        <v>188</v>
      </c>
      <c r="E86" s="275" t="s">
        <v>189</v>
      </c>
      <c r="F86" s="68"/>
      <c r="G86" s="42"/>
      <c r="H86" s="42"/>
      <c r="I86" s="42"/>
      <c r="J86" s="45"/>
      <c r="K86" s="42"/>
      <c r="L86" s="42"/>
    </row>
    <row r="87" spans="2:13" ht="38.25">
      <c r="B87" s="157" t="s">
        <v>308</v>
      </c>
      <c r="C87" s="170" t="s">
        <v>314</v>
      </c>
      <c r="D87" s="159">
        <v>60</v>
      </c>
      <c r="E87" s="157" t="s">
        <v>321</v>
      </c>
      <c r="F87" s="68"/>
      <c r="G87" s="42"/>
      <c r="H87" s="42"/>
      <c r="I87" s="42"/>
      <c r="J87" s="45"/>
      <c r="K87" s="42"/>
      <c r="L87" s="42"/>
    </row>
    <row r="88" spans="2:13" ht="25.5">
      <c r="B88" s="157" t="s">
        <v>309</v>
      </c>
      <c r="C88" s="170" t="s">
        <v>663</v>
      </c>
      <c r="D88" s="159">
        <v>40</v>
      </c>
      <c r="E88" s="157" t="s">
        <v>522</v>
      </c>
      <c r="F88" s="68"/>
      <c r="G88" s="42"/>
      <c r="H88" s="42"/>
      <c r="I88" s="42"/>
      <c r="J88" s="45"/>
      <c r="K88" s="42"/>
      <c r="L88" s="42"/>
    </row>
    <row r="89" spans="2:13" ht="38.25">
      <c r="B89" s="157" t="s">
        <v>310</v>
      </c>
      <c r="C89" s="170" t="s">
        <v>315</v>
      </c>
      <c r="D89" s="159">
        <v>65</v>
      </c>
      <c r="E89" s="157" t="s">
        <v>320</v>
      </c>
      <c r="F89" s="68"/>
      <c r="G89" s="42"/>
      <c r="H89" s="42"/>
      <c r="I89" s="42"/>
      <c r="J89" s="45"/>
      <c r="K89" s="42"/>
      <c r="L89" s="42"/>
    </row>
    <row r="90" spans="2:13" ht="38.25">
      <c r="B90" s="157" t="s">
        <v>311</v>
      </c>
      <c r="C90" s="170" t="s">
        <v>316</v>
      </c>
      <c r="D90" s="159">
        <v>50</v>
      </c>
      <c r="E90" s="157" t="s">
        <v>523</v>
      </c>
      <c r="F90" s="68"/>
      <c r="G90" s="42"/>
      <c r="H90" s="42"/>
      <c r="I90" s="42"/>
      <c r="J90" s="45"/>
      <c r="K90" s="42"/>
      <c r="L90" s="42"/>
    </row>
    <row r="91" spans="2:13" ht="38.25">
      <c r="B91" s="157" t="s">
        <v>312</v>
      </c>
      <c r="C91" s="170" t="s">
        <v>317</v>
      </c>
      <c r="D91" s="159">
        <v>95</v>
      </c>
      <c r="E91" s="157" t="s">
        <v>319</v>
      </c>
      <c r="F91" s="68"/>
      <c r="G91" s="42"/>
      <c r="H91" s="42"/>
      <c r="I91" s="42"/>
      <c r="J91" s="45"/>
      <c r="K91" s="42"/>
      <c r="L91" s="42"/>
    </row>
    <row r="92" spans="2:13">
      <c r="B92" s="157" t="s">
        <v>313</v>
      </c>
      <c r="C92" s="170" t="s">
        <v>318</v>
      </c>
      <c r="D92" s="159">
        <v>90</v>
      </c>
      <c r="E92" s="157" t="s">
        <v>664</v>
      </c>
      <c r="F92" s="68"/>
      <c r="G92" s="42"/>
      <c r="H92" s="42"/>
      <c r="I92" s="42"/>
      <c r="J92" s="45"/>
      <c r="K92" s="42"/>
      <c r="L92" s="42"/>
    </row>
    <row r="93" spans="2:13">
      <c r="B93" s="66"/>
      <c r="C93" s="66"/>
      <c r="D93" s="66"/>
      <c r="E93" s="42"/>
      <c r="F93" s="42"/>
      <c r="G93" s="42"/>
      <c r="H93" s="42"/>
      <c r="I93" s="42"/>
      <c r="J93" s="45"/>
      <c r="K93" s="42"/>
      <c r="L93" s="42"/>
    </row>
    <row r="94" spans="2:13" ht="15.75" thickBot="1">
      <c r="B94" s="42"/>
      <c r="C94" s="42"/>
      <c r="D94" s="42"/>
      <c r="E94" s="42"/>
      <c r="F94" s="42"/>
      <c r="G94" s="42"/>
      <c r="H94" s="42"/>
      <c r="I94" s="42"/>
      <c r="J94" s="42"/>
      <c r="K94" s="42"/>
      <c r="L94" s="42"/>
    </row>
    <row r="95" spans="2:13" ht="15.75" customHeight="1">
      <c r="B95" s="351" t="s">
        <v>152</v>
      </c>
      <c r="C95" s="352"/>
      <c r="D95" s="352"/>
      <c r="E95" s="352"/>
      <c r="F95" s="353"/>
      <c r="G95" s="42"/>
      <c r="H95" s="42"/>
      <c r="I95" s="42"/>
      <c r="J95" s="42"/>
      <c r="K95" s="42"/>
      <c r="L95" s="42"/>
      <c r="M95" s="62"/>
    </row>
    <row r="96" spans="2:13" ht="15.75" customHeight="1">
      <c r="B96" s="367" t="s">
        <v>257</v>
      </c>
      <c r="C96" s="319" t="s">
        <v>84</v>
      </c>
      <c r="D96" s="319" t="s">
        <v>149</v>
      </c>
      <c r="E96" s="319" t="s">
        <v>150</v>
      </c>
      <c r="F96" s="319" t="s">
        <v>151</v>
      </c>
      <c r="G96" s="42"/>
      <c r="H96" s="42"/>
      <c r="I96" s="42"/>
      <c r="J96" s="42"/>
      <c r="K96" s="42"/>
      <c r="L96" s="42"/>
      <c r="M96" s="42"/>
    </row>
    <row r="97" spans="2:13" ht="15" customHeight="1">
      <c r="B97" s="367"/>
      <c r="C97" s="319"/>
      <c r="D97" s="319"/>
      <c r="E97" s="319"/>
      <c r="F97" s="319"/>
      <c r="G97" s="42"/>
      <c r="H97" s="42"/>
      <c r="I97" s="42"/>
      <c r="J97" s="42"/>
      <c r="K97" s="42"/>
      <c r="L97" s="42"/>
      <c r="M97" s="42"/>
    </row>
    <row r="98" spans="2:13" ht="46.5" customHeight="1">
      <c r="B98" s="367"/>
      <c r="C98" s="319"/>
      <c r="D98" s="319"/>
      <c r="E98" s="319"/>
      <c r="F98" s="319"/>
      <c r="G98" s="42"/>
      <c r="H98" s="42"/>
      <c r="I98" s="42"/>
      <c r="J98" s="42"/>
      <c r="K98" s="42"/>
      <c r="L98" s="42"/>
      <c r="M98" s="42"/>
    </row>
    <row r="99" spans="2:13" ht="43.15" customHeight="1">
      <c r="B99" s="273" t="s">
        <v>514</v>
      </c>
      <c r="C99" s="171">
        <v>26064</v>
      </c>
      <c r="D99" s="171">
        <v>26064</v>
      </c>
      <c r="E99" s="171">
        <f>+((D99*100)/C99)</f>
        <v>100</v>
      </c>
      <c r="F99" s="310" t="s">
        <v>687</v>
      </c>
      <c r="G99" s="42"/>
      <c r="H99" s="42"/>
      <c r="I99" s="42"/>
      <c r="J99" s="42"/>
      <c r="K99" s="42"/>
      <c r="L99" s="42"/>
      <c r="M99" s="42"/>
    </row>
    <row r="100" spans="2:13" ht="25.5">
      <c r="B100" s="273" t="s">
        <v>515</v>
      </c>
      <c r="C100" s="171">
        <v>1000</v>
      </c>
      <c r="D100" s="171">
        <v>1139.1400000000001</v>
      </c>
      <c r="E100" s="253">
        <f t="shared" ref="E100:E108" si="1">+((D100*100)/C100)</f>
        <v>113.91400000000002</v>
      </c>
      <c r="F100" s="311"/>
      <c r="G100" s="42"/>
      <c r="H100" s="42"/>
      <c r="I100" s="42"/>
      <c r="J100" s="42"/>
      <c r="K100" s="42"/>
      <c r="L100" s="42"/>
      <c r="M100" s="42"/>
    </row>
    <row r="101" spans="2:13" ht="25.5">
      <c r="B101" s="273" t="s">
        <v>350</v>
      </c>
      <c r="C101" s="171">
        <v>3709.58</v>
      </c>
      <c r="D101" s="171">
        <v>300</v>
      </c>
      <c r="E101" s="253">
        <f t="shared" si="1"/>
        <v>8.0871688978267091</v>
      </c>
      <c r="F101" s="311"/>
      <c r="G101" s="42"/>
      <c r="H101" s="42"/>
      <c r="I101" s="42"/>
      <c r="J101" s="42"/>
      <c r="K101" s="42"/>
      <c r="L101" s="42"/>
      <c r="M101" s="42"/>
    </row>
    <row r="102" spans="2:13" ht="25.5">
      <c r="B102" s="273" t="s">
        <v>516</v>
      </c>
      <c r="C102" s="171">
        <v>4000</v>
      </c>
      <c r="D102" s="171">
        <v>2716.49</v>
      </c>
      <c r="E102" s="253">
        <f t="shared" si="1"/>
        <v>67.91225</v>
      </c>
      <c r="F102" s="311"/>
      <c r="G102" s="42"/>
      <c r="H102" s="42"/>
      <c r="I102" s="42"/>
      <c r="J102" s="42"/>
      <c r="K102" s="42"/>
      <c r="L102" s="42"/>
      <c r="M102" s="42"/>
    </row>
    <row r="103" spans="2:13" ht="30.6" customHeight="1">
      <c r="B103" s="273" t="s">
        <v>351</v>
      </c>
      <c r="C103" s="171">
        <v>15000</v>
      </c>
      <c r="D103" s="171">
        <f>18504.12-D104</f>
        <v>13804.119999999999</v>
      </c>
      <c r="E103" s="253">
        <f t="shared" si="1"/>
        <v>92.027466666666669</v>
      </c>
      <c r="F103" s="311"/>
      <c r="G103" s="42"/>
      <c r="H103" s="42"/>
      <c r="I103" s="42"/>
      <c r="J103" s="42"/>
      <c r="K103" s="42"/>
      <c r="L103" s="42"/>
      <c r="M103" s="42"/>
    </row>
    <row r="104" spans="2:13" ht="25.5">
      <c r="B104" s="273" t="s">
        <v>517</v>
      </c>
      <c r="C104" s="171">
        <v>6000</v>
      </c>
      <c r="D104" s="171">
        <v>4700</v>
      </c>
      <c r="E104" s="253">
        <f t="shared" si="1"/>
        <v>78.333333333333329</v>
      </c>
      <c r="F104" s="311"/>
      <c r="G104" s="42"/>
      <c r="H104" s="42"/>
      <c r="I104" s="42"/>
      <c r="J104" s="42"/>
      <c r="K104" s="42"/>
      <c r="L104" s="42"/>
      <c r="M104" s="42"/>
    </row>
    <row r="105" spans="2:13" ht="25.5">
      <c r="B105" s="273" t="s">
        <v>518</v>
      </c>
      <c r="C105" s="171">
        <v>6000</v>
      </c>
      <c r="D105" s="171">
        <v>6000</v>
      </c>
      <c r="E105" s="171">
        <f t="shared" si="1"/>
        <v>100</v>
      </c>
      <c r="F105" s="311"/>
      <c r="G105" s="42"/>
      <c r="H105" s="42"/>
      <c r="I105" s="42"/>
      <c r="J105" s="42"/>
      <c r="K105" s="42"/>
      <c r="L105" s="42"/>
      <c r="M105" s="42"/>
    </row>
    <row r="106" spans="2:13" ht="42" customHeight="1">
      <c r="B106" s="273" t="s">
        <v>349</v>
      </c>
      <c r="C106" s="171">
        <v>25158.45</v>
      </c>
      <c r="D106" s="171">
        <v>24358.45</v>
      </c>
      <c r="E106" s="253">
        <f t="shared" si="1"/>
        <v>96.820153864804865</v>
      </c>
      <c r="F106" s="311"/>
      <c r="G106" s="42"/>
      <c r="H106" s="42"/>
      <c r="I106" s="42"/>
      <c r="J106" s="42"/>
      <c r="K106" s="42"/>
      <c r="L106" s="42"/>
      <c r="M106" s="42"/>
    </row>
    <row r="107" spans="2:13" ht="38.25">
      <c r="B107" s="273" t="s">
        <v>519</v>
      </c>
      <c r="C107" s="171">
        <v>18635.29</v>
      </c>
      <c r="D107" s="171">
        <v>15676.37</v>
      </c>
      <c r="E107" s="253">
        <f t="shared" si="1"/>
        <v>84.121953562300348</v>
      </c>
      <c r="F107" s="311"/>
      <c r="G107" s="42"/>
      <c r="H107" s="42"/>
      <c r="I107" s="42"/>
      <c r="J107" s="42"/>
      <c r="K107" s="42"/>
      <c r="L107" s="42"/>
      <c r="M107" s="42"/>
    </row>
    <row r="108" spans="2:13" ht="38.25">
      <c r="B108" s="273" t="s">
        <v>520</v>
      </c>
      <c r="C108" s="171">
        <v>9220.91</v>
      </c>
      <c r="D108" s="171">
        <v>10824.6</v>
      </c>
      <c r="E108" s="253">
        <f t="shared" si="1"/>
        <v>117.39188431510556</v>
      </c>
      <c r="F108" s="311"/>
      <c r="G108" s="42"/>
      <c r="H108" s="42"/>
      <c r="I108" s="42"/>
      <c r="J108" s="42"/>
      <c r="K108" s="42"/>
      <c r="L108" s="42"/>
      <c r="M108" s="42"/>
    </row>
    <row r="109" spans="2:13" ht="38.25">
      <c r="B109" s="273" t="s">
        <v>521</v>
      </c>
      <c r="C109" s="171">
        <v>600</v>
      </c>
      <c r="D109" s="171">
        <v>550</v>
      </c>
      <c r="E109" s="253">
        <f>+((D109*100)/C109)</f>
        <v>91.666666666666671</v>
      </c>
      <c r="F109" s="312"/>
      <c r="G109" s="42"/>
      <c r="H109" s="42"/>
      <c r="I109" s="42"/>
      <c r="J109" s="42"/>
      <c r="K109" s="42"/>
      <c r="L109" s="42"/>
      <c r="M109" s="42"/>
    </row>
    <row r="110" spans="2:13" ht="15.75" thickBot="1">
      <c r="B110" s="70"/>
      <c r="C110" s="70"/>
      <c r="D110" s="70"/>
      <c r="E110" s="70"/>
      <c r="F110" s="70"/>
      <c r="G110" s="42"/>
      <c r="H110" s="42"/>
      <c r="I110" s="42"/>
      <c r="J110" s="45"/>
      <c r="K110" s="42"/>
      <c r="L110" s="42"/>
    </row>
    <row r="111" spans="2:13" ht="52.5" customHeight="1" thickBot="1">
      <c r="B111" s="71" t="s">
        <v>87</v>
      </c>
      <c r="C111" s="72" t="s">
        <v>88</v>
      </c>
      <c r="D111" s="72" t="s">
        <v>89</v>
      </c>
      <c r="E111" s="72" t="s">
        <v>90</v>
      </c>
      <c r="F111" s="72" t="s">
        <v>91</v>
      </c>
      <c r="G111" s="72" t="s">
        <v>229</v>
      </c>
      <c r="H111" s="42"/>
      <c r="I111" s="42"/>
      <c r="J111" s="45"/>
      <c r="K111" s="42"/>
      <c r="L111" s="42"/>
    </row>
    <row r="112" spans="2:13" ht="15.75" thickBot="1">
      <c r="B112" s="73">
        <v>442190.5</v>
      </c>
      <c r="C112" s="73">
        <v>68612.27</v>
      </c>
      <c r="D112" s="73">
        <v>67611.520000000004</v>
      </c>
      <c r="E112" s="73">
        <v>240374.21</v>
      </c>
      <c r="F112" s="73">
        <v>296370.71999999997</v>
      </c>
      <c r="G112" s="73">
        <v>82.31</v>
      </c>
      <c r="H112" s="42"/>
      <c r="I112" s="42"/>
      <c r="J112" s="45"/>
      <c r="K112" s="42"/>
      <c r="L112" s="42"/>
    </row>
    <row r="113" spans="2:12" ht="15.75" thickBot="1">
      <c r="B113" s="69"/>
      <c r="C113" s="69"/>
      <c r="D113" s="69"/>
      <c r="E113" s="69"/>
      <c r="F113" s="69"/>
      <c r="G113" s="69"/>
      <c r="H113" s="42"/>
      <c r="I113" s="42"/>
      <c r="J113" s="45"/>
      <c r="K113" s="42"/>
      <c r="L113" s="42"/>
    </row>
    <row r="114" spans="2:12" ht="15.75" thickBot="1">
      <c r="B114" s="45"/>
      <c r="C114" s="45"/>
      <c r="D114" s="45"/>
      <c r="E114" s="42"/>
      <c r="F114" s="42"/>
      <c r="G114" s="42"/>
      <c r="H114" s="42"/>
      <c r="I114" s="45"/>
      <c r="J114" s="45"/>
      <c r="K114" s="42"/>
      <c r="L114" s="42"/>
    </row>
    <row r="115" spans="2:12" ht="15.75" thickBot="1">
      <c r="B115" s="354" t="s">
        <v>231</v>
      </c>
      <c r="C115" s="355"/>
      <c r="D115" s="355"/>
      <c r="E115" s="355"/>
      <c r="F115" s="356"/>
      <c r="G115" s="42"/>
      <c r="H115" s="42"/>
      <c r="I115" s="45"/>
      <c r="J115" s="45"/>
      <c r="K115" s="42"/>
      <c r="L115" s="42"/>
    </row>
    <row r="116" spans="2:12" ht="45.75" customHeight="1" thickBot="1">
      <c r="B116" s="25" t="s">
        <v>232</v>
      </c>
      <c r="C116" s="25" t="s">
        <v>100</v>
      </c>
      <c r="D116" s="26" t="s">
        <v>233</v>
      </c>
      <c r="E116" s="26" t="s">
        <v>101</v>
      </c>
      <c r="F116" s="26" t="s">
        <v>151</v>
      </c>
      <c r="G116" s="68"/>
      <c r="H116" s="42"/>
      <c r="I116" s="68"/>
      <c r="J116" s="45"/>
      <c r="K116" s="42"/>
      <c r="L116" s="42"/>
    </row>
    <row r="117" spans="2:12" ht="45.75" thickBot="1">
      <c r="B117" s="74" t="s">
        <v>323</v>
      </c>
      <c r="C117" s="80">
        <f>+B112</f>
        <v>442190.5</v>
      </c>
      <c r="D117" s="80">
        <v>52672.29</v>
      </c>
      <c r="E117" s="268">
        <f>+(D117*100)/C117</f>
        <v>11.911673814792493</v>
      </c>
      <c r="F117" s="294" t="s">
        <v>686</v>
      </c>
      <c r="G117" s="176"/>
      <c r="H117" s="42"/>
      <c r="I117" s="68"/>
      <c r="J117" s="45"/>
      <c r="K117" s="42"/>
      <c r="L117" s="42"/>
    </row>
    <row r="118" spans="2:12" ht="15.75" thickBot="1">
      <c r="B118" s="68"/>
      <c r="C118" s="68"/>
      <c r="D118" s="68"/>
      <c r="E118" s="68"/>
      <c r="F118" s="68"/>
      <c r="G118" s="68"/>
      <c r="H118" s="42"/>
      <c r="I118" s="68"/>
      <c r="J118" s="45"/>
      <c r="K118" s="42"/>
      <c r="L118" s="42"/>
    </row>
    <row r="119" spans="2:12" ht="49.5" customHeight="1" thickBot="1">
      <c r="B119" s="20" t="s">
        <v>97</v>
      </c>
      <c r="C119" s="21" t="s">
        <v>4</v>
      </c>
      <c r="D119" s="22" t="s">
        <v>169</v>
      </c>
      <c r="E119" s="22" t="s">
        <v>170</v>
      </c>
      <c r="F119" s="26" t="s">
        <v>151</v>
      </c>
      <c r="G119" s="68"/>
      <c r="H119" s="42"/>
      <c r="I119" s="68"/>
      <c r="J119" s="45"/>
      <c r="K119" s="42"/>
      <c r="L119" s="42"/>
    </row>
    <row r="120" spans="2:12" ht="87" customHeight="1" thickBot="1">
      <c r="B120" s="76" t="s">
        <v>168</v>
      </c>
      <c r="C120" s="77" t="s">
        <v>323</v>
      </c>
      <c r="D120" s="78" t="s">
        <v>192</v>
      </c>
      <c r="E120" s="269">
        <v>44104</v>
      </c>
      <c r="F120" s="295" t="s">
        <v>686</v>
      </c>
      <c r="G120" s="176"/>
      <c r="H120" s="42"/>
      <c r="I120" s="68"/>
      <c r="J120" s="45"/>
      <c r="K120" s="42"/>
      <c r="L120" s="42"/>
    </row>
    <row r="121" spans="2:12" ht="15.75" thickBot="1">
      <c r="B121" s="68"/>
      <c r="C121" s="68"/>
      <c r="D121" s="68"/>
      <c r="E121" s="68"/>
      <c r="F121" s="68"/>
      <c r="G121" s="68"/>
      <c r="H121" s="42"/>
      <c r="I121" s="68"/>
      <c r="J121" s="45"/>
      <c r="K121" s="42"/>
      <c r="L121" s="42"/>
    </row>
    <row r="122" spans="2:12" ht="51.75" thickBot="1">
      <c r="B122" s="79" t="s">
        <v>171</v>
      </c>
      <c r="C122" s="21" t="s">
        <v>4</v>
      </c>
      <c r="D122" s="68"/>
      <c r="E122" s="68"/>
      <c r="F122" s="68"/>
      <c r="G122" s="68"/>
      <c r="H122" s="42"/>
      <c r="I122" s="68"/>
      <c r="J122" s="45"/>
      <c r="K122" s="42"/>
      <c r="L122" s="42"/>
    </row>
    <row r="123" spans="2:12" ht="66.75" customHeight="1">
      <c r="B123" s="245" t="s">
        <v>172</v>
      </c>
      <c r="C123" s="248" t="s">
        <v>98</v>
      </c>
      <c r="D123" s="248" t="s">
        <v>99</v>
      </c>
      <c r="E123" s="251" t="s">
        <v>173</v>
      </c>
      <c r="F123" s="267" t="s">
        <v>39</v>
      </c>
      <c r="G123" s="261" t="s">
        <v>46</v>
      </c>
      <c r="H123" s="68"/>
      <c r="I123" s="68"/>
      <c r="J123" s="45"/>
      <c r="K123" s="42"/>
      <c r="L123" s="42"/>
    </row>
    <row r="124" spans="2:12" ht="57.6" customHeight="1">
      <c r="B124" s="246" t="s">
        <v>510</v>
      </c>
      <c r="C124" s="249">
        <v>2376.4899999999998</v>
      </c>
      <c r="D124" s="249">
        <v>2376.4899999999998</v>
      </c>
      <c r="E124" s="252">
        <f>+((D124*100)/C124)</f>
        <v>100</v>
      </c>
      <c r="F124" s="272"/>
      <c r="G124" s="309" t="s">
        <v>686</v>
      </c>
      <c r="H124" s="68"/>
      <c r="I124" s="176"/>
      <c r="J124" s="45"/>
      <c r="K124" s="42"/>
      <c r="L124" s="42"/>
    </row>
    <row r="125" spans="2:12" ht="30">
      <c r="B125" s="247" t="s">
        <v>511</v>
      </c>
      <c r="C125" s="249">
        <v>600</v>
      </c>
      <c r="D125" s="249">
        <v>582.77</v>
      </c>
      <c r="E125" s="252">
        <f t="shared" ref="E125:E134" si="2">+((D125*100)/C125)</f>
        <v>97.12833333333333</v>
      </c>
      <c r="F125" s="272"/>
      <c r="G125" s="309"/>
      <c r="H125" s="68"/>
      <c r="I125" s="176"/>
      <c r="J125" s="45"/>
      <c r="K125" s="42"/>
      <c r="L125" s="42"/>
    </row>
    <row r="126" spans="2:12">
      <c r="B126" s="246" t="s">
        <v>485</v>
      </c>
      <c r="C126" s="249">
        <v>4500</v>
      </c>
      <c r="D126" s="249">
        <v>4132.09</v>
      </c>
      <c r="E126" s="252">
        <f t="shared" si="2"/>
        <v>91.824222222222218</v>
      </c>
      <c r="F126" s="272"/>
      <c r="G126" s="309"/>
      <c r="H126" s="68"/>
      <c r="I126" s="176"/>
      <c r="J126" s="45"/>
      <c r="K126" s="42"/>
      <c r="L126" s="42"/>
    </row>
    <row r="127" spans="2:12">
      <c r="B127" s="246" t="s">
        <v>486</v>
      </c>
      <c r="C127" s="249">
        <v>4172</v>
      </c>
      <c r="D127" s="249">
        <v>3423.2699999999995</v>
      </c>
      <c r="E127" s="252">
        <f t="shared" si="2"/>
        <v>82.053451581975054</v>
      </c>
      <c r="F127" s="272"/>
      <c r="G127" s="309"/>
      <c r="H127" s="68"/>
      <c r="I127" s="176"/>
      <c r="J127" s="45"/>
      <c r="K127" s="42"/>
      <c r="L127" s="42"/>
    </row>
    <row r="128" spans="2:12" ht="30">
      <c r="B128" s="247" t="s">
        <v>512</v>
      </c>
      <c r="C128" s="249">
        <v>6000</v>
      </c>
      <c r="D128" s="249">
        <v>6000</v>
      </c>
      <c r="E128" s="252">
        <f t="shared" si="2"/>
        <v>100</v>
      </c>
      <c r="F128" s="272"/>
      <c r="G128" s="309"/>
      <c r="H128" s="68"/>
      <c r="I128" s="176"/>
      <c r="J128" s="45"/>
      <c r="K128" s="42"/>
      <c r="L128" s="42"/>
    </row>
    <row r="129" spans="2:12">
      <c r="B129" s="246" t="s">
        <v>492</v>
      </c>
      <c r="C129" s="249">
        <v>12980.14</v>
      </c>
      <c r="D129" s="249">
        <v>12137.6</v>
      </c>
      <c r="E129" s="252">
        <f t="shared" si="2"/>
        <v>93.509006836598076</v>
      </c>
      <c r="F129" s="272"/>
      <c r="G129" s="309"/>
      <c r="H129" s="68"/>
      <c r="I129" s="176"/>
      <c r="J129" s="45"/>
      <c r="K129" s="42"/>
      <c r="L129" s="42"/>
    </row>
    <row r="130" spans="2:12">
      <c r="B130" s="246" t="s">
        <v>494</v>
      </c>
      <c r="C130" s="249">
        <v>6000</v>
      </c>
      <c r="D130" s="249">
        <v>5784.38</v>
      </c>
      <c r="E130" s="252">
        <f t="shared" si="2"/>
        <v>96.406333333333336</v>
      </c>
      <c r="F130" s="272"/>
      <c r="G130" s="309"/>
      <c r="H130" s="68"/>
      <c r="I130" s="176"/>
      <c r="J130" s="45"/>
      <c r="K130" s="42"/>
      <c r="L130" s="42"/>
    </row>
    <row r="131" spans="2:12" ht="30">
      <c r="B131" s="247" t="s">
        <v>496</v>
      </c>
      <c r="C131" s="249">
        <v>4085</v>
      </c>
      <c r="D131" s="249">
        <v>2866.99</v>
      </c>
      <c r="E131" s="252">
        <f t="shared" si="2"/>
        <v>70.183353733170136</v>
      </c>
      <c r="F131" s="272"/>
      <c r="G131" s="309"/>
      <c r="H131" s="68"/>
      <c r="I131" s="176"/>
      <c r="J131" s="45"/>
      <c r="K131" s="42"/>
      <c r="L131" s="42"/>
    </row>
    <row r="132" spans="2:12">
      <c r="B132" s="246" t="s">
        <v>513</v>
      </c>
      <c r="C132" s="249">
        <v>300</v>
      </c>
      <c r="D132" s="249">
        <v>250.6</v>
      </c>
      <c r="E132" s="252">
        <f t="shared" si="2"/>
        <v>83.533333333333331</v>
      </c>
      <c r="F132" s="272"/>
      <c r="G132" s="309"/>
      <c r="H132" s="68"/>
      <c r="I132" s="176"/>
      <c r="J132" s="45"/>
      <c r="K132" s="42"/>
      <c r="L132" s="42"/>
    </row>
    <row r="133" spans="2:12">
      <c r="B133" s="246" t="s">
        <v>500</v>
      </c>
      <c r="C133" s="249">
        <v>4000</v>
      </c>
      <c r="D133" s="249">
        <v>3778</v>
      </c>
      <c r="E133" s="252">
        <f t="shared" si="2"/>
        <v>94.45</v>
      </c>
      <c r="F133" s="272"/>
      <c r="G133" s="309"/>
      <c r="H133" s="68"/>
      <c r="I133" s="176"/>
      <c r="J133" s="45"/>
      <c r="K133" s="42"/>
      <c r="L133" s="42"/>
    </row>
    <row r="134" spans="2:12" ht="45">
      <c r="B134" s="247" t="s">
        <v>502</v>
      </c>
      <c r="C134" s="250">
        <v>9220.91</v>
      </c>
      <c r="D134" s="250">
        <v>10824.6</v>
      </c>
      <c r="E134" s="252">
        <f t="shared" si="2"/>
        <v>117.39188431510556</v>
      </c>
      <c r="F134" s="272"/>
      <c r="G134" s="309"/>
      <c r="H134" s="68"/>
      <c r="I134" s="176"/>
      <c r="J134" s="45"/>
      <c r="K134" s="42"/>
      <c r="L134" s="42"/>
    </row>
    <row r="135" spans="2:12" ht="15.75" thickBot="1">
      <c r="B135" s="68"/>
      <c r="C135" s="68"/>
      <c r="D135" s="68"/>
      <c r="E135" s="68"/>
      <c r="F135" s="68"/>
      <c r="G135" s="68"/>
      <c r="H135" s="42"/>
      <c r="I135" s="68"/>
      <c r="J135" s="45"/>
      <c r="K135" s="42"/>
      <c r="L135" s="42"/>
    </row>
    <row r="136" spans="2:12" ht="82.9" customHeight="1" thickBot="1">
      <c r="B136" s="84" t="s">
        <v>193</v>
      </c>
      <c r="C136" s="21" t="s">
        <v>4</v>
      </c>
      <c r="D136" s="85" t="s">
        <v>258</v>
      </c>
      <c r="E136" s="45"/>
      <c r="F136" s="45"/>
      <c r="G136" s="68"/>
      <c r="H136" s="42"/>
      <c r="I136" s="68"/>
      <c r="J136" s="45"/>
      <c r="K136" s="42"/>
      <c r="L136" s="42"/>
    </row>
    <row r="137" spans="2:12" ht="54" customHeight="1" thickBot="1">
      <c r="B137" s="76" t="s">
        <v>174</v>
      </c>
      <c r="C137" s="174">
        <v>44490</v>
      </c>
      <c r="D137" s="45"/>
      <c r="E137" s="45"/>
      <c r="F137" s="45"/>
      <c r="G137" s="68"/>
      <c r="H137" s="42"/>
      <c r="I137" s="68"/>
      <c r="J137" s="45"/>
      <c r="K137" s="42"/>
      <c r="L137" s="42"/>
    </row>
    <row r="138" spans="2:12" ht="15.75" thickBot="1">
      <c r="B138" s="68"/>
      <c r="C138" s="68"/>
      <c r="D138" s="68"/>
      <c r="E138" s="68"/>
      <c r="F138" s="68"/>
      <c r="G138" s="68"/>
      <c r="H138" s="68"/>
      <c r="I138" s="68"/>
      <c r="J138" s="45"/>
      <c r="K138" s="42"/>
      <c r="L138" s="42"/>
    </row>
    <row r="139" spans="2:12">
      <c r="B139" s="317" t="s">
        <v>175</v>
      </c>
      <c r="C139" s="30" t="s">
        <v>176</v>
      </c>
      <c r="D139" s="31" t="s">
        <v>177</v>
      </c>
      <c r="E139" s="68"/>
      <c r="F139" s="68"/>
      <c r="G139" s="68"/>
      <c r="H139" s="42"/>
      <c r="I139" s="68"/>
      <c r="J139" s="45"/>
      <c r="K139" s="42"/>
      <c r="L139" s="42"/>
    </row>
    <row r="140" spans="2:12" ht="29.25" customHeight="1" thickBot="1">
      <c r="B140" s="318"/>
      <c r="C140" s="86" t="s">
        <v>264</v>
      </c>
      <c r="D140" s="87" t="s">
        <v>346</v>
      </c>
      <c r="E140" s="68"/>
      <c r="F140" s="68"/>
      <c r="G140" s="68"/>
      <c r="H140" s="42"/>
      <c r="I140" s="68"/>
      <c r="J140" s="45"/>
      <c r="K140" s="42"/>
      <c r="L140" s="42"/>
    </row>
    <row r="141" spans="2:12" ht="29.25" customHeight="1" thickBot="1">
      <c r="B141" s="88"/>
      <c r="C141" s="89"/>
      <c r="D141" s="90"/>
      <c r="E141" s="68"/>
      <c r="F141" s="68"/>
      <c r="G141" s="68"/>
      <c r="H141" s="42"/>
      <c r="I141" s="68"/>
      <c r="J141" s="45"/>
      <c r="K141" s="42"/>
      <c r="L141" s="42"/>
    </row>
    <row r="142" spans="2:12" ht="15.75" thickBot="1">
      <c r="B142" s="320" t="s">
        <v>247</v>
      </c>
      <c r="C142" s="321"/>
      <c r="D142" s="321"/>
      <c r="E142" s="321"/>
      <c r="F142" s="322"/>
      <c r="G142" s="68"/>
      <c r="H142" s="42"/>
      <c r="I142" s="68"/>
      <c r="J142" s="45"/>
      <c r="K142" s="42"/>
      <c r="L142" s="42"/>
    </row>
    <row r="143" spans="2:12" ht="71.25" customHeight="1">
      <c r="B143" s="245" t="s">
        <v>249</v>
      </c>
      <c r="C143" s="271" t="s">
        <v>253</v>
      </c>
      <c r="D143" s="261" t="s">
        <v>194</v>
      </c>
      <c r="E143" s="261" t="s">
        <v>250</v>
      </c>
      <c r="F143" s="261" t="s">
        <v>96</v>
      </c>
      <c r="H143" s="42"/>
      <c r="I143" s="68"/>
      <c r="J143" s="45"/>
      <c r="K143" s="42"/>
      <c r="L143" s="42"/>
    </row>
    <row r="144" spans="2:12" ht="58.15" customHeight="1">
      <c r="B144" s="313" t="s">
        <v>524</v>
      </c>
      <c r="C144" s="314">
        <v>133255.06</v>
      </c>
      <c r="D144" s="262" t="s">
        <v>650</v>
      </c>
      <c r="E144" s="171">
        <v>20.76</v>
      </c>
      <c r="F144" s="293" t="s">
        <v>685</v>
      </c>
      <c r="H144" s="42"/>
      <c r="I144" s="68"/>
      <c r="J144" s="45"/>
      <c r="K144" s="42"/>
      <c r="L144" s="42"/>
    </row>
    <row r="145" spans="2:12" ht="49.9" customHeight="1">
      <c r="B145" s="313"/>
      <c r="C145" s="314"/>
      <c r="D145" s="263" t="s">
        <v>649</v>
      </c>
      <c r="E145" s="171">
        <f>100-E144</f>
        <v>79.239999999999995</v>
      </c>
      <c r="F145" s="293" t="s">
        <v>685</v>
      </c>
      <c r="H145" s="42"/>
      <c r="I145" s="68"/>
      <c r="J145" s="45"/>
      <c r="K145" s="42"/>
      <c r="L145" s="42"/>
    </row>
    <row r="146" spans="2:12" ht="163.9" customHeight="1">
      <c r="B146" s="313"/>
      <c r="C146" s="314"/>
      <c r="D146" s="263" t="s">
        <v>648</v>
      </c>
      <c r="E146" s="171">
        <v>0</v>
      </c>
      <c r="F146" s="263"/>
      <c r="H146" s="42"/>
      <c r="I146" s="68"/>
      <c r="J146" s="45"/>
      <c r="K146" s="42"/>
      <c r="L146" s="42"/>
    </row>
    <row r="147" spans="2:12" ht="15.75" thickBot="1">
      <c r="B147" s="70"/>
      <c r="C147" s="70"/>
      <c r="D147" s="42"/>
      <c r="E147" s="42"/>
      <c r="F147" s="42"/>
      <c r="G147" s="42"/>
      <c r="H147" s="42"/>
      <c r="I147" s="42"/>
      <c r="J147" s="45"/>
      <c r="K147" s="42"/>
      <c r="L147" s="42"/>
    </row>
    <row r="148" spans="2:12" ht="15.75" customHeight="1" thickBot="1">
      <c r="B148" s="320" t="s">
        <v>261</v>
      </c>
      <c r="C148" s="321"/>
      <c r="D148" s="321"/>
      <c r="E148" s="322"/>
      <c r="F148" s="42"/>
      <c r="G148" s="42"/>
      <c r="H148" s="42"/>
      <c r="I148" s="42"/>
      <c r="J148" s="45"/>
      <c r="K148" s="42"/>
      <c r="L148" s="42"/>
    </row>
    <row r="149" spans="2:12" ht="43.15" customHeight="1" thickBot="1">
      <c r="B149" s="91" t="s">
        <v>260</v>
      </c>
      <c r="C149" s="92" t="s">
        <v>215</v>
      </c>
      <c r="D149" s="92" t="s">
        <v>140</v>
      </c>
      <c r="E149" s="92" t="s">
        <v>41</v>
      </c>
      <c r="F149" s="93" t="s">
        <v>195</v>
      </c>
      <c r="G149" s="42"/>
      <c r="H149" s="42" t="s">
        <v>42</v>
      </c>
      <c r="I149" s="42"/>
      <c r="J149" s="45"/>
      <c r="K149" s="42"/>
      <c r="L149" s="42"/>
    </row>
    <row r="150" spans="2:12">
      <c r="B150" s="94" t="s">
        <v>141</v>
      </c>
      <c r="C150" s="95" t="s">
        <v>323</v>
      </c>
      <c r="D150" s="95" t="s">
        <v>333</v>
      </c>
      <c r="E150" s="96" t="s">
        <v>334</v>
      </c>
      <c r="F150" s="95" t="s">
        <v>335</v>
      </c>
      <c r="G150" s="42"/>
      <c r="H150" s="42"/>
      <c r="I150" s="42"/>
      <c r="J150" s="45"/>
      <c r="K150" s="42"/>
      <c r="L150" s="42"/>
    </row>
    <row r="151" spans="2:12" ht="38.25">
      <c r="B151" s="97" t="s">
        <v>246</v>
      </c>
      <c r="C151" s="98" t="s">
        <v>323</v>
      </c>
      <c r="D151" s="98" t="s">
        <v>336</v>
      </c>
      <c r="E151" s="99" t="s">
        <v>345</v>
      </c>
      <c r="F151" s="98" t="s">
        <v>337</v>
      </c>
      <c r="G151" s="42"/>
      <c r="H151" s="42"/>
      <c r="I151" s="42"/>
      <c r="J151" s="45"/>
      <c r="K151" s="42"/>
      <c r="L151" s="42"/>
    </row>
    <row r="152" spans="2:12" ht="25.5">
      <c r="B152" s="97" t="s">
        <v>142</v>
      </c>
      <c r="C152" s="98" t="s">
        <v>323</v>
      </c>
      <c r="D152" s="98" t="s">
        <v>338</v>
      </c>
      <c r="E152" s="99" t="s">
        <v>339</v>
      </c>
      <c r="F152" s="98" t="s">
        <v>340</v>
      </c>
      <c r="G152" s="42"/>
      <c r="H152" s="42"/>
      <c r="I152" s="42"/>
      <c r="J152" s="45"/>
      <c r="K152" s="42"/>
      <c r="L152" s="42"/>
    </row>
    <row r="153" spans="2:12" ht="25.5">
      <c r="B153" s="100" t="s">
        <v>143</v>
      </c>
      <c r="C153" s="98" t="s">
        <v>323</v>
      </c>
      <c r="D153" s="98" t="s">
        <v>341</v>
      </c>
      <c r="E153" s="99" t="s">
        <v>342</v>
      </c>
      <c r="F153" s="98" t="s">
        <v>343</v>
      </c>
      <c r="G153" s="42"/>
      <c r="H153" s="42"/>
      <c r="I153" s="42"/>
      <c r="J153" s="45"/>
      <c r="K153" s="42"/>
      <c r="L153" s="42"/>
    </row>
    <row r="154" spans="2:12" ht="15.75" thickBot="1">
      <c r="B154" s="101" t="s">
        <v>144</v>
      </c>
      <c r="C154" s="102" t="s">
        <v>344</v>
      </c>
      <c r="D154" s="102"/>
      <c r="E154" s="103"/>
      <c r="F154" s="102"/>
      <c r="G154" s="42"/>
      <c r="H154" s="42"/>
      <c r="I154" s="42"/>
      <c r="J154" s="45"/>
      <c r="K154" s="42"/>
      <c r="L154" s="42"/>
    </row>
    <row r="155" spans="2:12">
      <c r="B155" s="104"/>
      <c r="C155" s="104"/>
      <c r="D155" s="42"/>
      <c r="E155" s="42"/>
      <c r="F155" s="42"/>
      <c r="G155" s="42"/>
      <c r="H155" s="42"/>
      <c r="I155" s="42"/>
      <c r="J155" s="42"/>
      <c r="K155" s="42"/>
      <c r="L155" s="42"/>
    </row>
    <row r="156" spans="2:12" ht="15.75" thickBot="1">
      <c r="B156" s="104"/>
      <c r="C156" s="104"/>
      <c r="D156" s="42"/>
      <c r="E156" s="42"/>
      <c r="F156" s="42"/>
      <c r="G156" s="42"/>
      <c r="H156" s="42"/>
      <c r="I156" s="42"/>
      <c r="J156" s="42"/>
      <c r="K156" s="42"/>
      <c r="L156" s="42"/>
    </row>
    <row r="157" spans="2:12" ht="15.75" thickBot="1">
      <c r="B157" s="320" t="s">
        <v>43</v>
      </c>
      <c r="C157" s="321"/>
      <c r="D157" s="322"/>
      <c r="E157" s="42"/>
      <c r="F157" s="42"/>
      <c r="G157" s="42"/>
      <c r="H157" s="42"/>
      <c r="I157" s="42"/>
      <c r="J157" s="42"/>
      <c r="K157" s="42"/>
      <c r="L157" s="42"/>
    </row>
    <row r="158" spans="2:12" ht="57.75" customHeight="1" thickBot="1">
      <c r="B158" s="17" t="s">
        <v>44</v>
      </c>
      <c r="C158" s="18" t="s">
        <v>45</v>
      </c>
      <c r="D158" s="19" t="s">
        <v>46</v>
      </c>
      <c r="E158" s="42"/>
      <c r="F158" s="42"/>
      <c r="G158" s="42"/>
      <c r="H158" s="42"/>
      <c r="I158" s="42"/>
      <c r="J158" s="42"/>
      <c r="K158" s="42"/>
      <c r="L158" s="42"/>
    </row>
    <row r="159" spans="2:12" ht="63.6" customHeight="1" thickBot="1">
      <c r="B159" s="105" t="s">
        <v>216</v>
      </c>
      <c r="C159" s="105" t="s">
        <v>264</v>
      </c>
      <c r="D159" s="290" t="s">
        <v>684</v>
      </c>
      <c r="E159" s="173"/>
      <c r="F159" s="42"/>
      <c r="G159" s="42"/>
      <c r="H159" s="42"/>
      <c r="I159" s="42"/>
      <c r="J159" s="42"/>
      <c r="K159" s="42"/>
      <c r="L159" s="42"/>
    </row>
    <row r="160" spans="2:12" ht="58.9" customHeight="1">
      <c r="B160" s="105" t="s">
        <v>238</v>
      </c>
      <c r="C160" s="106" t="s">
        <v>264</v>
      </c>
      <c r="D160" s="291" t="s">
        <v>684</v>
      </c>
      <c r="E160" s="173"/>
      <c r="F160" s="42"/>
      <c r="G160" s="42"/>
      <c r="H160" s="42"/>
      <c r="I160" s="42"/>
      <c r="J160" s="42"/>
      <c r="K160" s="42"/>
      <c r="L160" s="42"/>
    </row>
    <row r="161" spans="2:12" ht="32.25" customHeight="1">
      <c r="B161" s="107" t="s">
        <v>239</v>
      </c>
      <c r="C161" s="108" t="s">
        <v>83</v>
      </c>
      <c r="D161" s="109"/>
      <c r="E161" s="42"/>
      <c r="F161" s="42"/>
      <c r="G161" s="42"/>
      <c r="H161" s="42"/>
      <c r="I161" s="42"/>
      <c r="J161" s="42"/>
      <c r="K161" s="42"/>
      <c r="L161" s="42"/>
    </row>
    <row r="162" spans="2:12" ht="59.45" customHeight="1">
      <c r="B162" s="107" t="s">
        <v>240</v>
      </c>
      <c r="C162" s="108" t="s">
        <v>264</v>
      </c>
      <c r="D162" s="292" t="s">
        <v>684</v>
      </c>
      <c r="E162" s="173"/>
      <c r="F162" s="42"/>
      <c r="G162" s="42"/>
      <c r="H162" s="42"/>
      <c r="I162" s="42"/>
      <c r="J162" s="42"/>
      <c r="K162" s="42"/>
      <c r="L162" s="42"/>
    </row>
    <row r="163" spans="2:12" ht="44.25" customHeight="1">
      <c r="B163" s="107" t="s">
        <v>241</v>
      </c>
      <c r="C163" s="108" t="s">
        <v>83</v>
      </c>
      <c r="D163" s="109"/>
      <c r="E163" s="42"/>
      <c r="F163" s="42"/>
      <c r="G163" s="42"/>
      <c r="H163" s="42"/>
      <c r="I163" s="42"/>
      <c r="J163" s="42"/>
      <c r="K163" s="42"/>
      <c r="L163" s="42"/>
    </row>
    <row r="164" spans="2:12" ht="38.25">
      <c r="B164" s="107" t="s">
        <v>242</v>
      </c>
      <c r="C164" s="108" t="s">
        <v>83</v>
      </c>
      <c r="D164" s="109"/>
      <c r="E164" s="42"/>
      <c r="F164" s="42"/>
      <c r="G164" s="42"/>
      <c r="H164" s="42"/>
      <c r="I164" s="42"/>
      <c r="J164" s="42"/>
      <c r="K164" s="42"/>
      <c r="L164" s="42"/>
    </row>
    <row r="165" spans="2:12" ht="26.25" customHeight="1" thickBot="1">
      <c r="B165" s="374" t="s">
        <v>153</v>
      </c>
      <c r="C165" s="375"/>
      <c r="D165" s="376"/>
      <c r="E165" s="42"/>
      <c r="F165" s="42"/>
      <c r="G165" s="42"/>
      <c r="H165" s="42"/>
      <c r="I165" s="42"/>
      <c r="J165" s="42"/>
      <c r="K165" s="42"/>
      <c r="L165" s="42"/>
    </row>
    <row r="166" spans="2:12" ht="15.75" thickBot="1">
      <c r="B166" s="104"/>
      <c r="C166" s="104"/>
      <c r="D166" s="42"/>
      <c r="E166" s="42"/>
      <c r="F166" s="42"/>
      <c r="G166" s="42"/>
      <c r="H166" s="42"/>
      <c r="I166" s="42"/>
      <c r="J166" s="45"/>
      <c r="K166" s="42"/>
      <c r="L166" s="42"/>
    </row>
    <row r="167" spans="2:12" ht="15.75" thickBot="1">
      <c r="B167" s="320" t="s">
        <v>47</v>
      </c>
      <c r="C167" s="321"/>
      <c r="D167" s="321"/>
      <c r="E167" s="322"/>
      <c r="F167" s="42"/>
      <c r="G167" s="42"/>
      <c r="H167" s="42"/>
      <c r="I167" s="42"/>
      <c r="J167" s="45"/>
      <c r="K167" s="42"/>
      <c r="L167" s="42"/>
    </row>
    <row r="168" spans="2:12" ht="15.75" thickBot="1">
      <c r="B168" s="361" t="s">
        <v>154</v>
      </c>
      <c r="C168" s="362"/>
      <c r="D168" s="362"/>
      <c r="E168" s="363"/>
      <c r="F168" s="45"/>
      <c r="G168" s="42"/>
      <c r="H168" s="42"/>
      <c r="I168" s="42"/>
      <c r="J168" s="45"/>
      <c r="K168" s="42"/>
      <c r="L168" s="42"/>
    </row>
    <row r="169" spans="2:12" ht="55.9" customHeight="1" thickBot="1">
      <c r="B169" s="27" t="s">
        <v>164</v>
      </c>
      <c r="C169" s="28" t="s">
        <v>251</v>
      </c>
      <c r="D169" s="28" t="s">
        <v>252</v>
      </c>
      <c r="E169" s="29" t="s">
        <v>245</v>
      </c>
      <c r="F169" s="16" t="s">
        <v>156</v>
      </c>
      <c r="G169" s="16" t="s">
        <v>46</v>
      </c>
      <c r="H169" s="42"/>
      <c r="I169" s="42"/>
      <c r="J169" s="45"/>
      <c r="K169" s="42"/>
      <c r="L169" s="42"/>
    </row>
    <row r="170" spans="2:12" ht="54.6" customHeight="1" thickBot="1">
      <c r="B170" s="110" t="s">
        <v>155</v>
      </c>
      <c r="C170" s="37" t="s">
        <v>264</v>
      </c>
      <c r="D170" s="37">
        <v>6</v>
      </c>
      <c r="E170" s="38" t="s">
        <v>329</v>
      </c>
      <c r="F170" s="38" t="s">
        <v>330</v>
      </c>
      <c r="G170" s="288" t="s">
        <v>682</v>
      </c>
      <c r="H170" s="42"/>
      <c r="I170" s="270"/>
      <c r="J170" s="45"/>
      <c r="K170" s="42"/>
      <c r="L170" s="42"/>
    </row>
    <row r="171" spans="2:12" ht="58.15" customHeight="1" thickBot="1">
      <c r="B171" s="110" t="s">
        <v>48</v>
      </c>
      <c r="C171" s="111" t="s">
        <v>264</v>
      </c>
      <c r="D171" s="111">
        <v>26</v>
      </c>
      <c r="E171" s="111" t="s">
        <v>331</v>
      </c>
      <c r="F171" s="111" t="s">
        <v>332</v>
      </c>
      <c r="G171" s="172" t="s">
        <v>683</v>
      </c>
      <c r="H171" s="42"/>
      <c r="I171" s="173"/>
      <c r="J171" s="45"/>
      <c r="K171" s="42"/>
      <c r="L171" s="42"/>
    </row>
    <row r="172" spans="2:12" ht="15.75" thickBot="1">
      <c r="B172" s="110" t="s">
        <v>49</v>
      </c>
      <c r="C172" s="37" t="s">
        <v>83</v>
      </c>
      <c r="D172" s="37"/>
      <c r="E172" s="38"/>
      <c r="F172" s="38"/>
      <c r="G172" s="38"/>
      <c r="H172" s="42"/>
      <c r="I172" s="42"/>
      <c r="J172" s="45"/>
      <c r="K172" s="42"/>
      <c r="L172" s="42"/>
    </row>
    <row r="173" spans="2:12" ht="15.75" thickBot="1">
      <c r="B173" s="110" t="s">
        <v>50</v>
      </c>
      <c r="C173" s="111" t="s">
        <v>83</v>
      </c>
      <c r="D173" s="111"/>
      <c r="E173" s="111"/>
      <c r="F173" s="111"/>
      <c r="G173" s="111"/>
      <c r="H173" s="42"/>
      <c r="I173" s="42"/>
      <c r="J173" s="45"/>
      <c r="K173" s="42"/>
      <c r="L173" s="42"/>
    </row>
    <row r="174" spans="2:12" ht="15.75" thickBot="1">
      <c r="B174" s="110" t="s">
        <v>51</v>
      </c>
      <c r="C174" s="37" t="s">
        <v>83</v>
      </c>
      <c r="D174" s="37"/>
      <c r="E174" s="38"/>
      <c r="F174" s="38"/>
      <c r="G174" s="38"/>
      <c r="H174" s="42"/>
      <c r="I174" s="42"/>
      <c r="J174" s="45"/>
      <c r="K174" s="42"/>
      <c r="L174" s="42"/>
    </row>
    <row r="175" spans="2:12" ht="15.75" thickBot="1">
      <c r="B175" s="110" t="s">
        <v>52</v>
      </c>
      <c r="C175" s="111" t="s">
        <v>83</v>
      </c>
      <c r="D175" s="111"/>
      <c r="E175" s="111"/>
      <c r="F175" s="111"/>
      <c r="G175" s="111"/>
      <c r="H175" s="42"/>
      <c r="I175" s="42"/>
      <c r="J175" s="45"/>
      <c r="K175" s="42"/>
      <c r="L175" s="42"/>
    </row>
    <row r="176" spans="2:12" ht="15.75" thickBot="1">
      <c r="B176" s="112" t="s">
        <v>53</v>
      </c>
      <c r="C176" s="37"/>
      <c r="D176" s="37"/>
      <c r="E176" s="38"/>
      <c r="F176" s="38"/>
      <c r="G176" s="38"/>
      <c r="H176" s="42"/>
      <c r="I176" s="42"/>
      <c r="J176" s="45"/>
      <c r="K176" s="42"/>
      <c r="L176" s="42"/>
    </row>
    <row r="177" spans="2:13" ht="15.75" thickBot="1">
      <c r="B177" s="104"/>
      <c r="C177" s="104"/>
      <c r="D177" s="42"/>
      <c r="E177" s="42"/>
      <c r="F177" s="42"/>
      <c r="G177" s="42"/>
      <c r="H177" s="42"/>
      <c r="I177" s="42"/>
      <c r="J177" s="42"/>
      <c r="K177" s="42"/>
      <c r="L177" s="42"/>
      <c r="M177" s="42"/>
    </row>
    <row r="178" spans="2:13">
      <c r="B178" s="368" t="s">
        <v>157</v>
      </c>
      <c r="C178" s="369"/>
      <c r="D178" s="369"/>
      <c r="E178" s="370"/>
      <c r="F178" s="42"/>
      <c r="G178" s="42"/>
      <c r="H178" s="42"/>
      <c r="I178" s="42"/>
      <c r="J178" s="42"/>
      <c r="K178" s="42"/>
      <c r="L178" s="42"/>
      <c r="M178" s="42"/>
    </row>
    <row r="179" spans="2:13" ht="15" customHeight="1">
      <c r="B179" s="371" t="s">
        <v>158</v>
      </c>
      <c r="C179" s="372"/>
      <c r="D179" s="372"/>
      <c r="E179" s="373"/>
      <c r="F179" s="45"/>
      <c r="G179" s="42"/>
      <c r="H179" s="42"/>
      <c r="I179" s="42"/>
      <c r="J179" s="42"/>
      <c r="K179" s="42"/>
      <c r="L179" s="42"/>
      <c r="M179" s="42"/>
    </row>
    <row r="180" spans="2:13" ht="87.6" customHeight="1" thickBot="1">
      <c r="B180" s="23" t="s">
        <v>165</v>
      </c>
      <c r="C180" s="24" t="s">
        <v>207</v>
      </c>
      <c r="D180" s="24" t="s">
        <v>208</v>
      </c>
      <c r="E180" s="24" t="s">
        <v>196</v>
      </c>
      <c r="F180" s="24" t="s">
        <v>166</v>
      </c>
      <c r="G180" s="32" t="s">
        <v>197</v>
      </c>
      <c r="H180" s="34" t="s">
        <v>167</v>
      </c>
      <c r="I180" s="34" t="s">
        <v>198</v>
      </c>
      <c r="J180" s="42"/>
      <c r="K180" s="42"/>
      <c r="L180" s="42"/>
      <c r="M180" s="42"/>
    </row>
    <row r="181" spans="2:13" ht="168.6" customHeight="1" thickBot="1">
      <c r="B181" s="110" t="s">
        <v>254</v>
      </c>
      <c r="C181" s="169" t="s">
        <v>264</v>
      </c>
      <c r="D181" s="37" t="s">
        <v>325</v>
      </c>
      <c r="E181" s="37" t="s">
        <v>264</v>
      </c>
      <c r="F181" s="38" t="s">
        <v>326</v>
      </c>
      <c r="G181" s="37" t="s">
        <v>327</v>
      </c>
      <c r="H181" s="38" t="s">
        <v>40</v>
      </c>
      <c r="I181" s="38" t="s">
        <v>328</v>
      </c>
      <c r="J181" s="45"/>
      <c r="K181" s="42"/>
      <c r="L181" s="42"/>
    </row>
    <row r="182" spans="2:13" ht="15.75" thickBot="1">
      <c r="B182" s="104"/>
      <c r="C182" s="104"/>
      <c r="D182" s="42"/>
      <c r="E182" s="42"/>
      <c r="F182" s="42"/>
      <c r="G182" s="42"/>
      <c r="H182" s="42"/>
      <c r="I182" s="42"/>
      <c r="J182" s="45"/>
      <c r="K182" s="42"/>
      <c r="L182" s="42"/>
    </row>
    <row r="183" spans="2:13" ht="15.75" thickBot="1">
      <c r="B183" s="364" t="s">
        <v>54</v>
      </c>
      <c r="C183" s="365"/>
      <c r="D183" s="365"/>
      <c r="E183" s="366"/>
      <c r="F183" s="42"/>
      <c r="G183" s="42"/>
      <c r="H183" s="42"/>
      <c r="I183" s="42"/>
      <c r="J183" s="45"/>
      <c r="K183" s="42"/>
      <c r="L183" s="42"/>
    </row>
    <row r="184" spans="2:13" ht="15.75" thickBot="1">
      <c r="B184" s="358" t="s">
        <v>55</v>
      </c>
      <c r="C184" s="359"/>
      <c r="D184" s="359"/>
      <c r="E184" s="360"/>
      <c r="F184" s="42"/>
      <c r="G184" s="42"/>
      <c r="H184" s="42"/>
      <c r="I184" s="42"/>
      <c r="J184" s="45"/>
      <c r="K184" s="42"/>
      <c r="L184" s="42"/>
    </row>
    <row r="185" spans="2:13" ht="40.9" customHeight="1" thickBot="1">
      <c r="B185" s="27" t="s">
        <v>56</v>
      </c>
      <c r="C185" s="28" t="s">
        <v>4</v>
      </c>
      <c r="D185" s="28" t="s">
        <v>57</v>
      </c>
      <c r="E185" s="29" t="s">
        <v>46</v>
      </c>
      <c r="F185" s="42"/>
      <c r="G185" s="42"/>
      <c r="H185" s="42"/>
      <c r="I185" s="42"/>
      <c r="J185" s="45"/>
      <c r="K185" s="42"/>
      <c r="L185" s="42"/>
    </row>
    <row r="186" spans="2:13" ht="15.75" thickBot="1">
      <c r="B186" s="113" t="s">
        <v>58</v>
      </c>
      <c r="C186" s="37" t="s">
        <v>83</v>
      </c>
      <c r="D186" s="37"/>
      <c r="E186" s="38" t="s">
        <v>40</v>
      </c>
      <c r="F186" s="42"/>
      <c r="G186" s="42"/>
      <c r="H186" s="42"/>
      <c r="I186" s="42"/>
      <c r="J186" s="45"/>
      <c r="K186" s="42"/>
      <c r="L186" s="42"/>
    </row>
    <row r="187" spans="2:13" ht="15.75" thickBot="1">
      <c r="B187" s="107" t="s">
        <v>59</v>
      </c>
      <c r="C187" s="111" t="s">
        <v>83</v>
      </c>
      <c r="D187" s="111"/>
      <c r="E187" s="111"/>
      <c r="F187" s="42"/>
      <c r="G187" s="42"/>
      <c r="H187" s="42"/>
      <c r="I187" s="42"/>
      <c r="J187" s="45"/>
      <c r="K187" s="42"/>
      <c r="L187" s="42"/>
    </row>
    <row r="188" spans="2:13" ht="15.75" thickBot="1">
      <c r="B188" s="107" t="s">
        <v>60</v>
      </c>
      <c r="C188" s="37" t="s">
        <v>83</v>
      </c>
      <c r="D188" s="37"/>
      <c r="E188" s="38"/>
      <c r="F188" s="42"/>
      <c r="G188" s="42"/>
      <c r="H188" s="42"/>
      <c r="I188" s="42"/>
      <c r="J188" s="45"/>
      <c r="K188" s="42"/>
      <c r="L188" s="42"/>
    </row>
    <row r="189" spans="2:13" ht="15.75" thickBot="1">
      <c r="B189" s="107" t="s">
        <v>61</v>
      </c>
      <c r="C189" s="111" t="s">
        <v>83</v>
      </c>
      <c r="D189" s="111"/>
      <c r="E189" s="111"/>
      <c r="F189" s="42"/>
      <c r="G189" s="42"/>
      <c r="H189" s="42"/>
      <c r="I189" s="42"/>
      <c r="J189" s="45"/>
      <c r="K189" s="42"/>
      <c r="L189" s="42"/>
    </row>
    <row r="190" spans="2:13" ht="45" customHeight="1" thickBot="1">
      <c r="B190" s="114" t="s">
        <v>53</v>
      </c>
      <c r="C190" s="37" t="s">
        <v>264</v>
      </c>
      <c r="D190" s="37">
        <v>6</v>
      </c>
      <c r="E190" s="288" t="s">
        <v>682</v>
      </c>
      <c r="F190" s="42"/>
      <c r="G190" s="289"/>
      <c r="H190" s="42"/>
      <c r="I190" s="42"/>
      <c r="J190" s="45"/>
      <c r="K190" s="42"/>
      <c r="L190" s="42"/>
    </row>
    <row r="191" spans="2:13" ht="15.75" thickBot="1">
      <c r="B191" s="11"/>
      <c r="C191" s="11"/>
      <c r="D191" s="11"/>
      <c r="E191" s="11"/>
      <c r="F191" s="11"/>
      <c r="G191" s="45"/>
      <c r="H191" s="42"/>
      <c r="I191" s="42"/>
      <c r="J191" s="45"/>
      <c r="K191" s="42"/>
      <c r="L191" s="42"/>
    </row>
    <row r="192" spans="2:13" ht="15.75" thickBot="1">
      <c r="B192" s="354" t="s">
        <v>62</v>
      </c>
      <c r="C192" s="355"/>
      <c r="D192" s="355"/>
      <c r="E192" s="355"/>
      <c r="F192" s="355"/>
      <c r="G192" s="356"/>
      <c r="H192" s="42"/>
      <c r="I192" s="42"/>
      <c r="J192" s="45"/>
      <c r="K192" s="42"/>
      <c r="L192" s="42"/>
    </row>
    <row r="193" spans="2:12" ht="46.5" customHeight="1" thickBot="1">
      <c r="B193" s="36" t="s">
        <v>63</v>
      </c>
      <c r="C193" s="115" t="s">
        <v>64</v>
      </c>
      <c r="D193" s="115" t="s">
        <v>65</v>
      </c>
      <c r="E193" s="115" t="s">
        <v>66</v>
      </c>
      <c r="F193" s="115" t="s">
        <v>46</v>
      </c>
      <c r="G193" s="115" t="s">
        <v>39</v>
      </c>
      <c r="H193" s="42"/>
      <c r="I193" s="42"/>
      <c r="J193" s="45"/>
      <c r="K193" s="42"/>
      <c r="L193" s="42"/>
    </row>
    <row r="194" spans="2:12" ht="51.75" thickBot="1">
      <c r="B194" s="337" t="s">
        <v>159</v>
      </c>
      <c r="C194" s="116" t="s">
        <v>259</v>
      </c>
      <c r="D194" s="37" t="s">
        <v>323</v>
      </c>
      <c r="E194" s="117" t="s">
        <v>665</v>
      </c>
      <c r="F194" s="296" t="s">
        <v>688</v>
      </c>
      <c r="G194" s="38"/>
      <c r="H194" s="42"/>
      <c r="I194" s="42"/>
      <c r="J194" s="45"/>
      <c r="K194" s="42"/>
      <c r="L194" s="42"/>
    </row>
    <row r="195" spans="2:12" ht="87.75" customHeight="1" thickBot="1">
      <c r="B195" s="336"/>
      <c r="C195" s="118" t="s">
        <v>199</v>
      </c>
      <c r="D195" s="111" t="s">
        <v>323</v>
      </c>
      <c r="E195" s="111" t="s">
        <v>666</v>
      </c>
      <c r="F195" s="172" t="s">
        <v>689</v>
      </c>
      <c r="G195" s="111"/>
      <c r="H195" s="42"/>
      <c r="I195" s="42"/>
      <c r="J195" s="45"/>
      <c r="K195" s="42"/>
      <c r="L195" s="42"/>
    </row>
    <row r="196" spans="2:12" ht="87.75" customHeight="1" thickBot="1">
      <c r="B196" s="336"/>
      <c r="C196" s="119" t="s">
        <v>204</v>
      </c>
      <c r="D196" s="120" t="s">
        <v>323</v>
      </c>
      <c r="E196" s="120" t="s">
        <v>667</v>
      </c>
      <c r="F196" s="297" t="s">
        <v>689</v>
      </c>
      <c r="G196" s="121"/>
      <c r="H196" s="42"/>
      <c r="I196" s="42"/>
      <c r="J196" s="45"/>
      <c r="K196" s="42"/>
      <c r="L196" s="42"/>
    </row>
    <row r="197" spans="2:12" ht="67.5" customHeight="1" thickBot="1">
      <c r="B197" s="357" t="s">
        <v>160</v>
      </c>
      <c r="C197" s="122" t="s">
        <v>200</v>
      </c>
      <c r="D197" s="117" t="s">
        <v>344</v>
      </c>
      <c r="E197" s="117" t="s">
        <v>83</v>
      </c>
      <c r="F197" s="117"/>
      <c r="G197" s="123"/>
      <c r="H197" s="42"/>
      <c r="I197" s="42"/>
      <c r="J197" s="45"/>
      <c r="K197" s="42"/>
      <c r="L197" s="42"/>
    </row>
    <row r="198" spans="2:12" ht="90" thickBot="1">
      <c r="B198" s="357"/>
      <c r="C198" s="122" t="s">
        <v>201</v>
      </c>
      <c r="D198" s="117" t="s">
        <v>323</v>
      </c>
      <c r="E198" s="117" t="s">
        <v>668</v>
      </c>
      <c r="F198" s="298" t="s">
        <v>716</v>
      </c>
      <c r="G198" s="123"/>
      <c r="H198" s="42"/>
      <c r="I198" s="42"/>
      <c r="J198" s="45"/>
      <c r="K198" s="42"/>
      <c r="L198" s="42"/>
    </row>
    <row r="199" spans="2:12" ht="39" thickBot="1">
      <c r="B199" s="357"/>
      <c r="C199" s="118" t="s">
        <v>163</v>
      </c>
      <c r="D199" s="111" t="s">
        <v>323</v>
      </c>
      <c r="E199" s="111" t="s">
        <v>669</v>
      </c>
      <c r="F199" s="111"/>
      <c r="G199" s="111"/>
      <c r="H199" s="42"/>
      <c r="I199" s="42"/>
      <c r="J199" s="45"/>
      <c r="K199" s="42"/>
      <c r="L199" s="42"/>
    </row>
    <row r="200" spans="2:12" ht="77.25" thickBot="1">
      <c r="B200" s="357"/>
      <c r="C200" s="122" t="s">
        <v>202</v>
      </c>
      <c r="D200" s="117" t="s">
        <v>323</v>
      </c>
      <c r="E200" s="117" t="s">
        <v>670</v>
      </c>
      <c r="F200" s="308" t="s">
        <v>690</v>
      </c>
      <c r="G200" s="123"/>
      <c r="H200" s="42"/>
      <c r="I200" s="42"/>
      <c r="J200" s="45"/>
      <c r="K200" s="42"/>
      <c r="L200" s="42"/>
    </row>
    <row r="201" spans="2:12" ht="71.25" customHeight="1" thickBot="1">
      <c r="B201" s="357"/>
      <c r="C201" s="118" t="s">
        <v>203</v>
      </c>
      <c r="D201" s="111" t="s">
        <v>323</v>
      </c>
      <c r="E201" s="111" t="s">
        <v>671</v>
      </c>
      <c r="F201" s="172" t="s">
        <v>691</v>
      </c>
      <c r="G201" s="111"/>
      <c r="H201" s="42"/>
      <c r="I201" s="42"/>
      <c r="J201" s="45"/>
      <c r="K201" s="42"/>
      <c r="L201" s="42"/>
    </row>
    <row r="202" spans="2:12" ht="51.75" customHeight="1" thickBot="1">
      <c r="B202" s="335" t="s">
        <v>161</v>
      </c>
      <c r="C202" s="119" t="s">
        <v>209</v>
      </c>
      <c r="D202" s="120" t="s">
        <v>323</v>
      </c>
      <c r="E202" s="120" t="s">
        <v>672</v>
      </c>
      <c r="F202" s="297" t="s">
        <v>715</v>
      </c>
      <c r="G202" s="121"/>
      <c r="H202" s="42"/>
      <c r="I202" s="42"/>
      <c r="J202" s="45"/>
      <c r="K202" s="42"/>
      <c r="L202" s="42"/>
    </row>
    <row r="203" spans="2:12" ht="80.25" customHeight="1" thickBot="1">
      <c r="B203" s="336"/>
      <c r="C203" s="122" t="s">
        <v>210</v>
      </c>
      <c r="D203" s="117" t="s">
        <v>323</v>
      </c>
      <c r="E203" s="117" t="s">
        <v>673</v>
      </c>
      <c r="F203" s="298" t="s">
        <v>692</v>
      </c>
      <c r="G203" s="123"/>
      <c r="H203" s="42"/>
      <c r="I203" s="42"/>
      <c r="J203" s="45"/>
      <c r="K203" s="42"/>
      <c r="L203" s="42"/>
    </row>
    <row r="204" spans="2:12" ht="66.75" customHeight="1" thickBot="1">
      <c r="B204" s="336"/>
      <c r="C204" s="118" t="s">
        <v>211</v>
      </c>
      <c r="D204" s="111" t="s">
        <v>323</v>
      </c>
      <c r="E204" s="111" t="s">
        <v>674</v>
      </c>
      <c r="F204" s="172" t="s">
        <v>693</v>
      </c>
      <c r="G204" s="111"/>
      <c r="H204" s="42"/>
      <c r="I204" s="42"/>
      <c r="J204" s="45"/>
      <c r="K204" s="42"/>
      <c r="L204" s="42"/>
    </row>
    <row r="205" spans="2:12" ht="64.5" thickBot="1">
      <c r="B205" s="336"/>
      <c r="C205" s="118" t="s">
        <v>224</v>
      </c>
      <c r="D205" s="111" t="s">
        <v>323</v>
      </c>
      <c r="E205" s="111" t="s">
        <v>675</v>
      </c>
      <c r="F205" s="172" t="s">
        <v>694</v>
      </c>
      <c r="G205" s="111"/>
      <c r="H205" s="42"/>
      <c r="I205" s="42"/>
      <c r="J205" s="45"/>
      <c r="K205" s="42"/>
      <c r="L205" s="42"/>
    </row>
    <row r="206" spans="2:12" ht="51.75" thickBot="1">
      <c r="B206" s="336"/>
      <c r="C206" s="122" t="s">
        <v>225</v>
      </c>
      <c r="D206" s="117" t="s">
        <v>323</v>
      </c>
      <c r="E206" s="117" t="s">
        <v>676</v>
      </c>
      <c r="F206" s="117"/>
      <c r="G206" s="123"/>
      <c r="H206" s="42"/>
      <c r="I206" s="42"/>
      <c r="J206" s="45"/>
      <c r="K206" s="42"/>
      <c r="L206" s="42"/>
    </row>
    <row r="207" spans="2:12" ht="39" thickBot="1">
      <c r="B207" s="336"/>
      <c r="C207" s="122" t="s">
        <v>255</v>
      </c>
      <c r="D207" s="117" t="s">
        <v>323</v>
      </c>
      <c r="E207" s="117" t="s">
        <v>677</v>
      </c>
      <c r="F207" s="117"/>
      <c r="G207" s="123"/>
      <c r="H207" s="42"/>
      <c r="I207" s="42"/>
      <c r="J207" s="45"/>
      <c r="K207" s="42"/>
      <c r="L207" s="42"/>
    </row>
    <row r="208" spans="2:12" ht="77.25" thickBot="1">
      <c r="B208" s="336"/>
      <c r="C208" s="122" t="s">
        <v>226</v>
      </c>
      <c r="D208" s="117" t="s">
        <v>344</v>
      </c>
      <c r="E208" s="117" t="s">
        <v>83</v>
      </c>
      <c r="F208" s="117"/>
      <c r="G208" s="123"/>
      <c r="H208" s="42"/>
      <c r="I208" s="42"/>
      <c r="J208" s="45"/>
      <c r="K208" s="42"/>
      <c r="L208" s="42"/>
    </row>
    <row r="209" spans="2:12" ht="57.75" customHeight="1" thickBot="1">
      <c r="B209" s="336"/>
      <c r="C209" s="122" t="s">
        <v>227</v>
      </c>
      <c r="D209" s="117" t="s">
        <v>323</v>
      </c>
      <c r="E209" s="117" t="s">
        <v>708</v>
      </c>
      <c r="F209" s="298" t="s">
        <v>695</v>
      </c>
      <c r="G209" s="123"/>
      <c r="H209" s="42"/>
      <c r="I209" s="42"/>
      <c r="J209" s="45"/>
      <c r="K209" s="42"/>
      <c r="L209" s="42"/>
    </row>
    <row r="210" spans="2:12" ht="68.25" customHeight="1" thickBot="1">
      <c r="B210" s="336"/>
      <c r="C210" s="118" t="s">
        <v>228</v>
      </c>
      <c r="D210" s="117" t="s">
        <v>344</v>
      </c>
      <c r="E210" s="117" t="s">
        <v>83</v>
      </c>
      <c r="F210" s="117"/>
      <c r="G210" s="123"/>
      <c r="H210" s="42"/>
      <c r="I210" s="42"/>
      <c r="J210" s="45"/>
      <c r="K210" s="42"/>
      <c r="L210" s="42"/>
    </row>
    <row r="211" spans="2:12" ht="59.25" customHeight="1" thickBot="1">
      <c r="B211" s="337" t="s">
        <v>162</v>
      </c>
      <c r="C211" s="122" t="s">
        <v>205</v>
      </c>
      <c r="D211" s="117" t="s">
        <v>323</v>
      </c>
      <c r="E211" s="117" t="s">
        <v>678</v>
      </c>
      <c r="F211" s="298" t="s">
        <v>695</v>
      </c>
      <c r="G211" s="123"/>
      <c r="H211" s="42"/>
      <c r="I211" s="42"/>
      <c r="J211" s="45"/>
      <c r="K211" s="42"/>
      <c r="L211" s="42"/>
    </row>
    <row r="212" spans="2:12" ht="84" customHeight="1" thickBot="1">
      <c r="B212" s="338"/>
      <c r="C212" s="122" t="s">
        <v>212</v>
      </c>
      <c r="D212" s="117" t="s">
        <v>323</v>
      </c>
      <c r="E212" s="117" t="s">
        <v>665</v>
      </c>
      <c r="F212" s="298" t="s">
        <v>695</v>
      </c>
      <c r="G212" s="123" t="s">
        <v>696</v>
      </c>
      <c r="H212" s="42"/>
      <c r="I212" s="42"/>
      <c r="J212" s="45"/>
      <c r="K212" s="42"/>
      <c r="L212" s="42"/>
    </row>
    <row r="213" spans="2:12">
      <c r="H213" s="42"/>
      <c r="I213" s="42"/>
      <c r="J213" s="45"/>
      <c r="K213" s="42"/>
      <c r="L213" s="42"/>
    </row>
    <row r="214" spans="2:12" ht="15.75" thickBot="1">
      <c r="H214" s="42"/>
      <c r="I214" s="42"/>
      <c r="J214" s="45"/>
      <c r="K214" s="42"/>
      <c r="L214" s="42"/>
    </row>
    <row r="215" spans="2:12" ht="15.75" customHeight="1" thickBot="1">
      <c r="B215" s="339" t="s">
        <v>217</v>
      </c>
      <c r="C215" s="340"/>
      <c r="D215" s="340"/>
      <c r="E215" s="341"/>
      <c r="H215" s="124"/>
      <c r="I215" s="42"/>
      <c r="J215" s="45"/>
      <c r="K215" s="42"/>
      <c r="L215" s="42"/>
    </row>
    <row r="216" spans="2:12" ht="77.25" thickBot="1">
      <c r="B216" s="125" t="s">
        <v>218</v>
      </c>
      <c r="C216" s="125" t="s">
        <v>219</v>
      </c>
      <c r="D216" s="126" t="s">
        <v>220</v>
      </c>
      <c r="E216" s="126" t="s">
        <v>221</v>
      </c>
      <c r="H216" s="126" t="s">
        <v>46</v>
      </c>
      <c r="I216" s="42"/>
      <c r="J216" s="45"/>
      <c r="K216" s="42"/>
      <c r="L216" s="42"/>
    </row>
    <row r="217" spans="2:12" ht="15.75" thickBot="1">
      <c r="B217" s="241">
        <v>44680</v>
      </c>
      <c r="C217" s="111">
        <v>34</v>
      </c>
      <c r="D217" s="111" t="s">
        <v>481</v>
      </c>
      <c r="E217" s="111" t="s">
        <v>482</v>
      </c>
      <c r="H217" s="111"/>
      <c r="I217" s="42"/>
      <c r="J217" s="45"/>
      <c r="K217" s="42"/>
      <c r="L217" s="42"/>
    </row>
    <row r="218" spans="2:12" ht="15.75" thickBot="1">
      <c r="H218" s="42"/>
      <c r="I218" s="42"/>
      <c r="J218" s="45"/>
      <c r="K218" s="42"/>
      <c r="L218" s="42"/>
    </row>
    <row r="219" spans="2:12" ht="41.25" customHeight="1" thickBot="1">
      <c r="B219" s="332" t="s">
        <v>243</v>
      </c>
      <c r="C219" s="333"/>
      <c r="D219" s="334"/>
      <c r="E219" s="68"/>
      <c r="F219" s="68"/>
      <c r="G219" s="68"/>
      <c r="H219" s="42"/>
      <c r="I219" s="42"/>
      <c r="J219" s="45"/>
      <c r="K219" s="42"/>
      <c r="L219" s="42"/>
    </row>
    <row r="220" spans="2:12" ht="50.25" customHeight="1" thickBot="1">
      <c r="B220" s="33" t="s">
        <v>222</v>
      </c>
      <c r="C220" s="33" t="s">
        <v>223</v>
      </c>
      <c r="D220" s="33" t="s">
        <v>191</v>
      </c>
      <c r="E220" s="68"/>
      <c r="F220" s="68"/>
      <c r="G220" s="68"/>
      <c r="H220" s="42"/>
      <c r="I220" s="42"/>
      <c r="J220" s="45"/>
      <c r="K220" s="42"/>
      <c r="L220" s="42"/>
    </row>
    <row r="221" spans="2:12" ht="50.25" customHeight="1" thickBot="1">
      <c r="B221" s="67" t="s">
        <v>709</v>
      </c>
      <c r="C221" s="39" t="s">
        <v>710</v>
      </c>
      <c r="D221" s="348" t="s">
        <v>695</v>
      </c>
      <c r="E221" s="68"/>
      <c r="F221" s="68"/>
      <c r="G221" s="280"/>
      <c r="H221" s="42"/>
      <c r="I221" s="42"/>
      <c r="J221" s="45"/>
      <c r="K221" s="42"/>
      <c r="L221" s="42"/>
    </row>
    <row r="222" spans="2:12" ht="50.25" customHeight="1" thickBot="1">
      <c r="B222" s="305" t="s">
        <v>711</v>
      </c>
      <c r="C222" s="304" t="s">
        <v>712</v>
      </c>
      <c r="D222" s="349"/>
      <c r="E222" s="68"/>
      <c r="F222" s="68"/>
      <c r="G222" s="280"/>
      <c r="H222" s="42"/>
      <c r="I222" s="42"/>
      <c r="J222" s="45"/>
      <c r="K222" s="42"/>
      <c r="L222" s="42"/>
    </row>
    <row r="223" spans="2:12" ht="57.6" customHeight="1" thickBot="1">
      <c r="B223" s="306" t="s">
        <v>713</v>
      </c>
      <c r="C223" s="304" t="s">
        <v>714</v>
      </c>
      <c r="D223" s="350"/>
      <c r="E223" s="68"/>
      <c r="F223" s="68"/>
      <c r="G223" s="280"/>
      <c r="H223" s="42"/>
      <c r="I223" s="42"/>
      <c r="J223" s="45"/>
      <c r="K223" s="42"/>
      <c r="L223" s="42"/>
    </row>
    <row r="224" spans="2:12" ht="15.75" thickBot="1">
      <c r="B224" s="127"/>
      <c r="C224" s="11"/>
      <c r="D224" s="11"/>
      <c r="E224" s="11"/>
      <c r="F224" s="11"/>
      <c r="G224" s="45"/>
      <c r="H224" s="45"/>
      <c r="I224" s="45"/>
      <c r="J224" s="45"/>
      <c r="K224" s="42"/>
      <c r="L224" s="42"/>
    </row>
    <row r="225" spans="2:12" ht="33" customHeight="1" thickBot="1">
      <c r="B225" s="339" t="s">
        <v>148</v>
      </c>
      <c r="C225" s="340"/>
      <c r="D225" s="340"/>
      <c r="E225" s="341"/>
      <c r="F225" s="11"/>
      <c r="G225" s="11"/>
      <c r="H225" s="42"/>
      <c r="I225" s="42"/>
      <c r="J225" s="45"/>
      <c r="K225" s="42"/>
      <c r="L225" s="42"/>
    </row>
    <row r="226" spans="2:12" ht="63" customHeight="1" thickBot="1">
      <c r="B226" s="128" t="s">
        <v>146</v>
      </c>
      <c r="C226" s="129" t="s">
        <v>145</v>
      </c>
      <c r="D226" s="130" t="s">
        <v>190</v>
      </c>
      <c r="E226" s="36" t="s">
        <v>46</v>
      </c>
      <c r="F226" s="11"/>
      <c r="G226" s="11"/>
      <c r="H226" s="42"/>
      <c r="I226" s="42"/>
      <c r="J226" s="45"/>
      <c r="K226" s="42"/>
      <c r="L226" s="42"/>
    </row>
    <row r="227" spans="2:12" ht="58.15" customHeight="1" thickBot="1">
      <c r="B227" s="111" t="s">
        <v>698</v>
      </c>
      <c r="C227" s="111" t="s">
        <v>700</v>
      </c>
      <c r="D227" s="303">
        <v>80</v>
      </c>
      <c r="E227" s="345" t="s">
        <v>697</v>
      </c>
      <c r="F227" s="11"/>
      <c r="G227" s="11"/>
      <c r="H227" s="42"/>
      <c r="I227" s="42"/>
      <c r="J227" s="45"/>
      <c r="K227" s="42"/>
      <c r="L227" s="42"/>
    </row>
    <row r="228" spans="2:12" ht="39" thickBot="1">
      <c r="B228" s="117" t="s">
        <v>699</v>
      </c>
      <c r="C228" s="117" t="s">
        <v>701</v>
      </c>
      <c r="D228" s="301">
        <v>90</v>
      </c>
      <c r="E228" s="346"/>
      <c r="F228" s="11"/>
      <c r="G228" s="280"/>
      <c r="H228" s="42"/>
      <c r="I228" s="42"/>
      <c r="J228" s="45"/>
      <c r="K228" s="42"/>
      <c r="L228" s="42"/>
    </row>
    <row r="229" spans="2:12" ht="75.599999999999994" customHeight="1" thickBot="1">
      <c r="B229" s="38" t="s">
        <v>702</v>
      </c>
      <c r="C229" s="300" t="s">
        <v>705</v>
      </c>
      <c r="D229" s="302">
        <v>60</v>
      </c>
      <c r="E229" s="346"/>
      <c r="F229" s="280"/>
      <c r="G229" s="280"/>
      <c r="H229" s="42"/>
      <c r="I229" s="42"/>
      <c r="J229" s="45"/>
      <c r="K229" s="42"/>
      <c r="L229" s="42"/>
    </row>
    <row r="230" spans="2:12" ht="45" customHeight="1" thickBot="1">
      <c r="B230" s="300" t="s">
        <v>703</v>
      </c>
      <c r="C230" s="38" t="s">
        <v>706</v>
      </c>
      <c r="D230" s="35">
        <v>60</v>
      </c>
      <c r="E230" s="346"/>
      <c r="F230" s="280"/>
      <c r="G230" s="280"/>
      <c r="H230" s="42"/>
      <c r="I230" s="42"/>
      <c r="J230" s="45"/>
      <c r="K230" s="42"/>
      <c r="L230" s="42"/>
    </row>
    <row r="231" spans="2:12" ht="51.75" thickBot="1">
      <c r="B231" s="38" t="s">
        <v>704</v>
      </c>
      <c r="C231" s="38" t="s">
        <v>707</v>
      </c>
      <c r="D231" s="302">
        <v>55</v>
      </c>
      <c r="E231" s="347"/>
      <c r="F231" s="280"/>
      <c r="G231" s="280"/>
      <c r="H231" s="42"/>
      <c r="I231" s="42"/>
      <c r="J231" s="45"/>
      <c r="K231" s="42"/>
      <c r="L231" s="42"/>
    </row>
    <row r="232" spans="2:12">
      <c r="H232" s="42"/>
      <c r="I232" s="42"/>
      <c r="J232" s="45"/>
      <c r="K232" s="42"/>
      <c r="L232" s="42"/>
    </row>
    <row r="233" spans="2:12" ht="15.75" thickBot="1">
      <c r="B233" s="131"/>
      <c r="C233" s="132"/>
      <c r="D233" s="132"/>
      <c r="E233" s="132"/>
      <c r="F233" s="132"/>
      <c r="G233" s="133"/>
      <c r="H233" s="42"/>
      <c r="I233" s="45"/>
      <c r="J233" s="45"/>
      <c r="K233" s="42"/>
      <c r="L233" s="42"/>
    </row>
    <row r="234" spans="2:12" ht="15.75" customHeight="1" thickBot="1">
      <c r="B234" s="320" t="s">
        <v>67</v>
      </c>
      <c r="C234" s="321"/>
      <c r="D234" s="321"/>
      <c r="E234" s="321"/>
      <c r="F234" s="321"/>
      <c r="G234" s="321"/>
      <c r="H234" s="321"/>
      <c r="I234" s="322"/>
      <c r="J234" s="45"/>
      <c r="K234" s="42"/>
      <c r="L234" s="42"/>
    </row>
    <row r="235" spans="2:12" ht="15.75" thickBot="1">
      <c r="B235" s="320" t="s">
        <v>68</v>
      </c>
      <c r="C235" s="321"/>
      <c r="D235" s="321"/>
      <c r="E235" s="321"/>
      <c r="F235" s="321"/>
      <c r="G235" s="321"/>
      <c r="H235" s="321"/>
      <c r="I235" s="134"/>
      <c r="J235" s="45"/>
      <c r="K235" s="42"/>
      <c r="L235" s="42"/>
    </row>
    <row r="236" spans="2:12" ht="77.25" thickBot="1">
      <c r="B236" s="125" t="s">
        <v>69</v>
      </c>
      <c r="C236" s="125" t="s">
        <v>70</v>
      </c>
      <c r="D236" s="126" t="s">
        <v>71</v>
      </c>
      <c r="E236" s="126" t="s">
        <v>72</v>
      </c>
      <c r="F236" s="126" t="s">
        <v>73</v>
      </c>
      <c r="G236" s="126" t="s">
        <v>74</v>
      </c>
      <c r="H236" s="126" t="s">
        <v>46</v>
      </c>
      <c r="I236" s="126" t="s">
        <v>46</v>
      </c>
      <c r="J236" s="45"/>
      <c r="K236" s="42"/>
      <c r="L236" s="42"/>
    </row>
    <row r="237" spans="2:12" ht="15.75" thickBot="1">
      <c r="B237" s="12" t="s">
        <v>75</v>
      </c>
      <c r="C237" s="111"/>
      <c r="D237" s="111"/>
      <c r="E237" s="111"/>
      <c r="F237" s="111"/>
      <c r="G237" s="111"/>
      <c r="H237" s="111"/>
      <c r="I237" s="111"/>
      <c r="J237" s="45"/>
      <c r="K237" s="42"/>
      <c r="L237" s="42"/>
    </row>
    <row r="238" spans="2:12" ht="15.75" thickBot="1">
      <c r="B238" s="12" t="s">
        <v>76</v>
      </c>
      <c r="C238" s="117"/>
      <c r="D238" s="117"/>
      <c r="E238" s="123"/>
      <c r="F238" s="117"/>
      <c r="G238" s="117"/>
      <c r="H238" s="123"/>
      <c r="I238" s="123"/>
      <c r="J238" s="45"/>
      <c r="K238" s="42"/>
      <c r="L238" s="42"/>
    </row>
    <row r="239" spans="2:12" ht="15.75" thickBot="1">
      <c r="B239" s="12" t="s">
        <v>77</v>
      </c>
      <c r="C239" s="111"/>
      <c r="D239" s="111"/>
      <c r="E239" s="111"/>
      <c r="F239" s="111"/>
      <c r="G239" s="111"/>
      <c r="H239" s="111"/>
      <c r="I239" s="111"/>
      <c r="J239" s="45"/>
      <c r="K239" s="42"/>
      <c r="L239" s="42"/>
    </row>
    <row r="240" spans="2:12" ht="60.75" thickBot="1">
      <c r="B240" s="12" t="s">
        <v>78</v>
      </c>
      <c r="C240" s="117">
        <v>1</v>
      </c>
      <c r="D240" s="117">
        <v>0</v>
      </c>
      <c r="E240" s="123"/>
      <c r="F240" s="117"/>
      <c r="G240" s="117"/>
      <c r="H240" s="123"/>
      <c r="I240" s="307" t="s">
        <v>715</v>
      </c>
      <c r="J240" s="45"/>
      <c r="K240" s="59"/>
      <c r="L240" s="42"/>
    </row>
    <row r="241" spans="2:12" ht="15.75" thickBot="1">
      <c r="B241" s="42"/>
      <c r="C241" s="42"/>
      <c r="D241" s="42"/>
      <c r="E241" s="42"/>
      <c r="F241" s="42"/>
      <c r="G241" s="42"/>
      <c r="H241" s="42"/>
      <c r="I241" s="42"/>
      <c r="J241" s="45"/>
      <c r="K241" s="42"/>
      <c r="L241" s="42"/>
    </row>
    <row r="242" spans="2:12" ht="69" customHeight="1" thickBot="1">
      <c r="B242" s="320" t="s">
        <v>79</v>
      </c>
      <c r="C242" s="321"/>
      <c r="D242" s="322"/>
      <c r="E242" s="42"/>
      <c r="F242" s="42"/>
      <c r="G242" s="42"/>
      <c r="H242" s="42"/>
      <c r="I242" s="42"/>
      <c r="J242" s="45"/>
      <c r="K242" s="42"/>
      <c r="L242" s="42"/>
    </row>
    <row r="243" spans="2:12" ht="58.15" customHeight="1" thickBot="1">
      <c r="B243" s="125" t="s">
        <v>80</v>
      </c>
      <c r="C243" s="130" t="s">
        <v>4</v>
      </c>
      <c r="D243" s="129" t="s">
        <v>46</v>
      </c>
      <c r="E243" s="42"/>
      <c r="F243" s="42"/>
      <c r="G243" s="42"/>
      <c r="H243" s="42"/>
      <c r="I243" s="42"/>
      <c r="J243" s="45"/>
      <c r="K243" s="42"/>
      <c r="L243" s="42"/>
    </row>
    <row r="244" spans="2:12" ht="50.45" customHeight="1" thickBot="1">
      <c r="B244" s="12" t="s">
        <v>81</v>
      </c>
      <c r="C244" s="111" t="s">
        <v>323</v>
      </c>
      <c r="D244" s="172" t="s">
        <v>322</v>
      </c>
      <c r="E244" s="42"/>
      <c r="F244" s="42"/>
      <c r="G244" s="42"/>
      <c r="H244" s="42"/>
      <c r="I244" s="42"/>
      <c r="J244" s="45"/>
      <c r="K244" s="42"/>
      <c r="L244" s="42"/>
    </row>
    <row r="245" spans="2:12" ht="75.75" thickBot="1">
      <c r="B245" s="12" t="s">
        <v>82</v>
      </c>
      <c r="C245" s="117" t="s">
        <v>324</v>
      </c>
      <c r="D245" s="307" t="s">
        <v>716</v>
      </c>
      <c r="E245" s="42"/>
      <c r="F245" s="59"/>
      <c r="G245" s="42"/>
      <c r="H245" s="42"/>
      <c r="I245" s="42"/>
      <c r="J245" s="45"/>
      <c r="K245" s="42"/>
      <c r="L245" s="42"/>
    </row>
    <row r="246" spans="2:12">
      <c r="B246" s="11"/>
      <c r="C246" s="10"/>
      <c r="D246" s="10"/>
      <c r="E246" s="42"/>
      <c r="F246" s="42"/>
      <c r="G246" s="42"/>
      <c r="H246" s="42"/>
      <c r="I246" s="42"/>
      <c r="J246" s="45"/>
      <c r="K246" s="42"/>
      <c r="L246" s="42"/>
    </row>
    <row r="247" spans="2:12" ht="15.75" thickBot="1">
      <c r="B247" s="70"/>
      <c r="C247" s="70"/>
      <c r="D247" s="70"/>
      <c r="E247" s="70"/>
      <c r="F247" s="70"/>
      <c r="G247" s="42"/>
      <c r="H247" s="42"/>
      <c r="I247" s="42"/>
      <c r="J247" s="45"/>
      <c r="K247" s="42"/>
      <c r="L247" s="42"/>
    </row>
    <row r="248" spans="2:12" ht="15.75" thickBot="1">
      <c r="B248" s="339" t="s">
        <v>230</v>
      </c>
      <c r="C248" s="340"/>
      <c r="D248" s="340"/>
      <c r="E248" s="340"/>
      <c r="F248" s="341"/>
      <c r="G248" s="135"/>
      <c r="H248" s="42"/>
      <c r="I248" s="42"/>
      <c r="J248" s="45"/>
      <c r="K248" s="42"/>
      <c r="L248" s="42"/>
    </row>
    <row r="249" spans="2:12">
      <c r="B249" s="342" t="s">
        <v>92</v>
      </c>
      <c r="C249" s="343"/>
      <c r="D249" s="343"/>
      <c r="E249" s="343"/>
      <c r="F249" s="344"/>
      <c r="G249" s="45"/>
      <c r="H249" s="42"/>
      <c r="I249" s="42"/>
      <c r="J249" s="45"/>
      <c r="K249" s="42"/>
      <c r="L249" s="42"/>
    </row>
    <row r="250" spans="2:12" ht="45" customHeight="1">
      <c r="B250" s="23" t="s">
        <v>93</v>
      </c>
      <c r="C250" s="24" t="s">
        <v>94</v>
      </c>
      <c r="D250" s="24" t="s">
        <v>95</v>
      </c>
      <c r="E250" s="24" t="s">
        <v>39</v>
      </c>
      <c r="F250" s="34" t="s">
        <v>46</v>
      </c>
      <c r="G250" s="45"/>
      <c r="H250" s="42"/>
      <c r="I250" s="42"/>
      <c r="J250" s="45"/>
      <c r="K250" s="42"/>
      <c r="L250" s="42"/>
    </row>
    <row r="251" spans="2:12" ht="15.75" thickBot="1">
      <c r="B251" s="136"/>
      <c r="C251" s="137"/>
      <c r="D251" s="137"/>
      <c r="E251" s="137"/>
      <c r="F251" s="138"/>
      <c r="G251" s="45"/>
      <c r="H251" s="42"/>
      <c r="I251" s="42"/>
      <c r="J251" s="45"/>
      <c r="K251" s="42"/>
      <c r="L251" s="42"/>
    </row>
    <row r="252" spans="2:12">
      <c r="B252" s="104"/>
      <c r="C252" s="104"/>
      <c r="D252" s="42"/>
      <c r="E252" s="42"/>
      <c r="F252" s="42"/>
      <c r="G252" s="42"/>
      <c r="H252" s="42"/>
      <c r="I252" s="42"/>
      <c r="J252" s="45"/>
      <c r="K252" s="42"/>
      <c r="L252" s="42"/>
    </row>
    <row r="253" spans="2:12" s="40" customFormat="1" ht="15.75" thickBot="1">
      <c r="B253" s="13"/>
      <c r="C253" s="13"/>
      <c r="D253" s="59"/>
      <c r="E253" s="59"/>
      <c r="F253" s="59"/>
      <c r="G253" s="59"/>
      <c r="H253" s="59"/>
      <c r="I253" s="59"/>
      <c r="J253" s="11"/>
      <c r="K253" s="59"/>
      <c r="L253" s="59"/>
    </row>
    <row r="254" spans="2:12" ht="15.75" thickBot="1">
      <c r="B254" s="323" t="s">
        <v>102</v>
      </c>
      <c r="C254" s="324"/>
      <c r="D254" s="324"/>
      <c r="E254" s="324"/>
      <c r="F254" s="324"/>
      <c r="G254" s="325"/>
      <c r="H254" s="42"/>
      <c r="I254" s="42"/>
      <c r="J254" s="45"/>
      <c r="K254" s="42"/>
      <c r="L254" s="42"/>
    </row>
    <row r="255" spans="2:12" ht="15.75" thickBot="1">
      <c r="B255" s="139" t="s">
        <v>103</v>
      </c>
      <c r="C255" s="326" t="s">
        <v>104</v>
      </c>
      <c r="D255" s="327"/>
      <c r="E255" s="327"/>
      <c r="F255" s="328"/>
      <c r="G255" s="329" t="s">
        <v>46</v>
      </c>
      <c r="H255" s="42"/>
      <c r="I255" s="42"/>
      <c r="J255" s="45"/>
      <c r="K255" s="42"/>
      <c r="L255" s="42"/>
    </row>
    <row r="256" spans="2:12" ht="15.75" thickBot="1">
      <c r="B256" s="139"/>
      <c r="C256" s="332" t="s">
        <v>105</v>
      </c>
      <c r="D256" s="333"/>
      <c r="E256" s="332" t="s">
        <v>106</v>
      </c>
      <c r="F256" s="334"/>
      <c r="G256" s="330"/>
      <c r="H256" s="42"/>
      <c r="I256" s="42"/>
      <c r="J256" s="45"/>
      <c r="K256" s="42"/>
      <c r="L256" s="42"/>
    </row>
    <row r="257" spans="2:12" ht="34.5" customHeight="1" thickBot="1">
      <c r="B257" s="140"/>
      <c r="C257" s="36" t="s">
        <v>107</v>
      </c>
      <c r="D257" s="36" t="s">
        <v>108</v>
      </c>
      <c r="E257" s="36" t="s">
        <v>107</v>
      </c>
      <c r="F257" s="36" t="s">
        <v>109</v>
      </c>
      <c r="G257" s="331"/>
      <c r="H257" s="42"/>
      <c r="I257" s="42"/>
      <c r="J257" s="45"/>
      <c r="K257" s="42"/>
      <c r="L257" s="42"/>
    </row>
    <row r="258" spans="2:12" ht="75.75" thickBot="1">
      <c r="B258" s="141" t="s">
        <v>110</v>
      </c>
      <c r="C258" s="80">
        <v>139</v>
      </c>
      <c r="D258" s="80">
        <v>95466.12</v>
      </c>
      <c r="E258" s="80">
        <v>139</v>
      </c>
      <c r="F258" s="80">
        <v>95466.12</v>
      </c>
      <c r="G258" s="284" t="s">
        <v>680</v>
      </c>
      <c r="H258" s="42"/>
      <c r="I258" s="42"/>
      <c r="J258" s="45"/>
      <c r="K258" s="42"/>
      <c r="L258" s="42"/>
    </row>
    <row r="259" spans="2:12" ht="15.75" thickBot="1">
      <c r="B259" s="141" t="s">
        <v>111</v>
      </c>
      <c r="C259" s="83"/>
      <c r="D259" s="83"/>
      <c r="E259" s="83"/>
      <c r="F259" s="83"/>
      <c r="G259" s="285"/>
      <c r="H259" s="42"/>
      <c r="I259" s="42"/>
      <c r="J259" s="45"/>
      <c r="K259" s="42"/>
      <c r="L259" s="42"/>
    </row>
    <row r="260" spans="2:12" ht="15.75" thickBot="1">
      <c r="B260" s="141" t="s">
        <v>112</v>
      </c>
      <c r="C260" s="80"/>
      <c r="D260" s="80"/>
      <c r="E260" s="80"/>
      <c r="F260" s="80"/>
      <c r="G260" s="282"/>
      <c r="H260" s="42"/>
      <c r="I260" s="42"/>
      <c r="J260" s="45"/>
      <c r="K260" s="42"/>
      <c r="L260" s="42"/>
    </row>
    <row r="261" spans="2:12" ht="15.75" thickBot="1">
      <c r="B261" s="141" t="s">
        <v>113</v>
      </c>
      <c r="C261" s="83"/>
      <c r="D261" s="83"/>
      <c r="E261" s="83"/>
      <c r="F261" s="83"/>
      <c r="G261" s="285"/>
      <c r="H261" s="42"/>
      <c r="I261" s="42"/>
      <c r="J261" s="45"/>
      <c r="K261" s="42"/>
      <c r="L261" s="42"/>
    </row>
    <row r="262" spans="2:12" ht="15.75" thickBot="1">
      <c r="B262" s="141" t="s">
        <v>114</v>
      </c>
      <c r="C262" s="80"/>
      <c r="D262" s="75"/>
      <c r="E262" s="75"/>
      <c r="F262" s="75"/>
      <c r="G262" s="282"/>
      <c r="H262" s="42"/>
      <c r="I262" s="42"/>
      <c r="J262" s="45"/>
      <c r="K262" s="42"/>
      <c r="L262" s="42"/>
    </row>
    <row r="263" spans="2:12" ht="15.75" thickBot="1">
      <c r="B263" s="141" t="s">
        <v>115</v>
      </c>
      <c r="C263" s="83"/>
      <c r="D263" s="82"/>
      <c r="E263" s="82"/>
      <c r="F263" s="82"/>
      <c r="G263" s="285"/>
      <c r="H263" s="42"/>
      <c r="I263" s="42"/>
      <c r="J263" s="45"/>
      <c r="K263" s="42"/>
      <c r="L263" s="42"/>
    </row>
    <row r="264" spans="2:12" ht="15.75" thickBot="1">
      <c r="B264" s="141" t="s">
        <v>116</v>
      </c>
      <c r="C264" s="80"/>
      <c r="D264" s="75"/>
      <c r="E264" s="75"/>
      <c r="F264" s="75"/>
      <c r="G264" s="282"/>
      <c r="H264" s="42"/>
      <c r="I264" s="42"/>
      <c r="J264" s="45"/>
      <c r="K264" s="42"/>
      <c r="L264" s="42"/>
    </row>
    <row r="265" spans="2:12" ht="15.75" thickBot="1">
      <c r="B265" s="141" t="s">
        <v>117</v>
      </c>
      <c r="C265" s="83"/>
      <c r="D265" s="82"/>
      <c r="E265" s="82"/>
      <c r="F265" s="82"/>
      <c r="G265" s="285"/>
      <c r="H265" s="42"/>
      <c r="I265" s="42"/>
      <c r="J265" s="45"/>
      <c r="K265" s="42"/>
      <c r="L265" s="42"/>
    </row>
    <row r="266" spans="2:12" ht="15.75" thickBot="1">
      <c r="B266" s="141" t="s">
        <v>118</v>
      </c>
      <c r="C266" s="80"/>
      <c r="D266" s="75"/>
      <c r="E266" s="75"/>
      <c r="F266" s="75"/>
      <c r="G266" s="282"/>
      <c r="H266" s="42"/>
      <c r="I266" s="42"/>
      <c r="J266" s="45"/>
      <c r="K266" s="42"/>
      <c r="L266" s="42"/>
    </row>
    <row r="267" spans="2:12" ht="15.75" thickBot="1">
      <c r="B267" s="141" t="s">
        <v>119</v>
      </c>
      <c r="C267" s="83"/>
      <c r="D267" s="82"/>
      <c r="E267" s="82"/>
      <c r="F267" s="82"/>
      <c r="G267" s="285"/>
      <c r="H267" s="42"/>
      <c r="I267" s="42"/>
      <c r="J267" s="45"/>
      <c r="K267" s="42"/>
      <c r="L267" s="42"/>
    </row>
    <row r="268" spans="2:12" ht="15.75" thickBot="1">
      <c r="B268" s="141" t="s">
        <v>120</v>
      </c>
      <c r="C268" s="80"/>
      <c r="D268" s="75"/>
      <c r="E268" s="75"/>
      <c r="F268" s="75"/>
      <c r="G268" s="282"/>
      <c r="H268" s="42"/>
      <c r="I268" s="42"/>
      <c r="J268" s="45"/>
      <c r="K268" s="42"/>
      <c r="L268" s="42"/>
    </row>
    <row r="269" spans="2:12" ht="85.15" customHeight="1" thickBot="1">
      <c r="B269" s="141" t="s">
        <v>121</v>
      </c>
      <c r="C269" s="83">
        <v>1</v>
      </c>
      <c r="D269" s="83">
        <v>2000</v>
      </c>
      <c r="E269" s="83">
        <v>1</v>
      </c>
      <c r="F269" s="83">
        <v>2000</v>
      </c>
      <c r="G269" s="287" t="s">
        <v>681</v>
      </c>
      <c r="H269" s="42"/>
      <c r="I269" s="42"/>
      <c r="J269" s="45"/>
      <c r="K269" s="42"/>
      <c r="L269" s="42"/>
    </row>
    <row r="270" spans="2:12" ht="15.75" thickBot="1">
      <c r="B270" s="141" t="s">
        <v>122</v>
      </c>
      <c r="C270" s="80"/>
      <c r="D270" s="75"/>
      <c r="E270" s="75"/>
      <c r="F270" s="75"/>
      <c r="G270" s="282"/>
      <c r="H270" s="42"/>
      <c r="I270" s="42"/>
      <c r="J270" s="45"/>
      <c r="K270" s="42"/>
      <c r="L270" s="42"/>
    </row>
    <row r="271" spans="2:12" ht="15.75" thickBot="1">
      <c r="B271" s="141" t="s">
        <v>123</v>
      </c>
      <c r="C271" s="83"/>
      <c r="D271" s="82"/>
      <c r="E271" s="82"/>
      <c r="F271" s="82"/>
      <c r="G271" s="285"/>
      <c r="H271" s="42"/>
      <c r="I271" s="42"/>
      <c r="J271" s="45"/>
      <c r="K271" s="42"/>
      <c r="L271" s="42"/>
    </row>
    <row r="272" spans="2:12" ht="15.75" thickBot="1">
      <c r="B272" s="141" t="s">
        <v>124</v>
      </c>
      <c r="C272" s="80"/>
      <c r="D272" s="75"/>
      <c r="E272" s="75"/>
      <c r="F272" s="75"/>
      <c r="G272" s="282"/>
      <c r="H272" s="42"/>
      <c r="I272" s="42"/>
      <c r="J272" s="45"/>
      <c r="K272" s="42"/>
      <c r="L272" s="42"/>
    </row>
    <row r="273" spans="2:12" ht="15.75" thickBot="1">
      <c r="B273" s="142" t="s">
        <v>206</v>
      </c>
      <c r="C273" s="80"/>
      <c r="D273" s="75"/>
      <c r="E273" s="75"/>
      <c r="F273" s="75"/>
      <c r="G273" s="286"/>
      <c r="H273" s="42"/>
      <c r="I273" s="42"/>
      <c r="J273" s="45"/>
      <c r="K273" s="42"/>
      <c r="L273" s="42"/>
    </row>
    <row r="274" spans="2:12" ht="15.75" thickBot="1">
      <c r="B274" s="141" t="s">
        <v>125</v>
      </c>
      <c r="C274" s="83"/>
      <c r="D274" s="82"/>
      <c r="E274" s="82"/>
      <c r="F274" s="82"/>
      <c r="G274" s="285"/>
      <c r="H274" s="42"/>
      <c r="I274" s="42"/>
      <c r="J274" s="45"/>
      <c r="K274" s="42"/>
      <c r="L274" s="42"/>
    </row>
    <row r="275" spans="2:12" ht="15.75" thickBot="1">
      <c r="B275" s="141" t="s">
        <v>126</v>
      </c>
      <c r="C275" s="80"/>
      <c r="D275" s="75"/>
      <c r="E275" s="75"/>
      <c r="F275" s="75"/>
      <c r="G275" s="283"/>
      <c r="H275" s="42"/>
      <c r="I275" s="42"/>
      <c r="J275" s="45"/>
      <c r="K275" s="42"/>
      <c r="L275" s="42"/>
    </row>
    <row r="276" spans="2:12">
      <c r="B276" s="104"/>
      <c r="C276" s="104"/>
      <c r="D276" s="42"/>
      <c r="E276" s="42"/>
      <c r="F276" s="42"/>
      <c r="G276" s="42"/>
      <c r="H276" s="42"/>
      <c r="I276" s="42"/>
      <c r="J276" s="45"/>
      <c r="K276" s="42"/>
      <c r="L276" s="42"/>
    </row>
    <row r="277" spans="2:12" ht="15.75" thickBot="1">
      <c r="B277" s="104"/>
      <c r="C277" s="104"/>
      <c r="D277" s="42"/>
      <c r="E277" s="42"/>
      <c r="F277" s="42"/>
      <c r="G277" s="42"/>
      <c r="H277" s="42"/>
      <c r="I277" s="42"/>
      <c r="J277" s="45"/>
      <c r="K277" s="42"/>
      <c r="L277" s="42"/>
    </row>
    <row r="278" spans="2:12" ht="15.75" customHeight="1" thickBot="1">
      <c r="B278" s="320" t="s">
        <v>236</v>
      </c>
      <c r="C278" s="321"/>
      <c r="D278" s="321"/>
      <c r="E278" s="322"/>
      <c r="F278" s="42"/>
      <c r="G278" s="42"/>
      <c r="H278" s="42"/>
      <c r="I278" s="42"/>
      <c r="J278" s="45"/>
      <c r="K278" s="42"/>
      <c r="L278" s="42"/>
    </row>
    <row r="279" spans="2:12" ht="51" customHeight="1" thickBot="1">
      <c r="B279" s="14" t="s">
        <v>234</v>
      </c>
      <c r="C279" s="15" t="s">
        <v>235</v>
      </c>
      <c r="D279" s="115" t="s">
        <v>127</v>
      </c>
      <c r="E279" s="115" t="s">
        <v>46</v>
      </c>
      <c r="F279" s="42"/>
      <c r="G279" s="42"/>
      <c r="H279" s="42"/>
      <c r="I279" s="42"/>
      <c r="J279" s="45"/>
      <c r="K279" s="42"/>
      <c r="L279" s="42"/>
    </row>
    <row r="280" spans="2:12" ht="42" customHeight="1" thickBot="1">
      <c r="B280" s="74" t="s">
        <v>479</v>
      </c>
      <c r="C280" s="75" t="s">
        <v>480</v>
      </c>
      <c r="D280" s="80">
        <v>12518</v>
      </c>
      <c r="E280" s="281" t="s">
        <v>679</v>
      </c>
      <c r="F280" s="173"/>
      <c r="H280" s="42"/>
      <c r="I280" s="42"/>
      <c r="J280" s="45"/>
      <c r="K280" s="42"/>
      <c r="L280" s="42"/>
    </row>
    <row r="281" spans="2:12" ht="15.75" thickBot="1">
      <c r="B281" s="81"/>
      <c r="C281" s="82"/>
      <c r="D281" s="83"/>
      <c r="E281" s="83"/>
      <c r="F281" s="42"/>
      <c r="G281" s="42"/>
      <c r="H281" s="42"/>
      <c r="I281" s="42"/>
      <c r="J281" s="45"/>
      <c r="K281" s="42"/>
      <c r="L281" s="42"/>
    </row>
    <row r="282" spans="2:12">
      <c r="B282" s="143"/>
      <c r="C282" s="62"/>
      <c r="D282" s="143"/>
      <c r="E282" s="42"/>
      <c r="F282" s="42"/>
      <c r="G282" s="42"/>
      <c r="H282" s="42"/>
      <c r="I282" s="42"/>
      <c r="J282" s="45"/>
      <c r="K282" s="42"/>
      <c r="L282" s="42"/>
    </row>
    <row r="283" spans="2:12" ht="15.75" thickBot="1">
      <c r="B283" s="104"/>
      <c r="C283" s="104"/>
      <c r="D283" s="42"/>
      <c r="E283" s="42"/>
      <c r="F283" s="42"/>
      <c r="G283" s="42"/>
      <c r="H283" s="42"/>
      <c r="I283" s="42"/>
      <c r="J283" s="42"/>
      <c r="K283" s="42"/>
      <c r="L283" s="42"/>
    </row>
    <row r="284" spans="2:12" ht="30.75" customHeight="1" thickBot="1">
      <c r="B284" s="320" t="s">
        <v>128</v>
      </c>
      <c r="C284" s="321"/>
      <c r="D284" s="321"/>
      <c r="E284" s="321"/>
      <c r="F284" s="321"/>
      <c r="G284" s="322"/>
      <c r="H284" s="144"/>
      <c r="I284" s="42"/>
      <c r="J284" s="42"/>
      <c r="K284" s="42"/>
      <c r="L284" s="42"/>
    </row>
    <row r="285" spans="2:12" ht="39" thickBot="1">
      <c r="B285" s="14" t="s">
        <v>129</v>
      </c>
      <c r="C285" s="15" t="s">
        <v>130</v>
      </c>
      <c r="D285" s="15" t="s">
        <v>131</v>
      </c>
      <c r="E285" s="15" t="s">
        <v>132</v>
      </c>
      <c r="F285" s="15" t="s">
        <v>133</v>
      </c>
      <c r="G285" s="115" t="s">
        <v>46</v>
      </c>
      <c r="H285" s="42"/>
      <c r="I285" s="42"/>
      <c r="J285" s="42"/>
      <c r="K285" s="42"/>
      <c r="L285" s="42"/>
    </row>
    <row r="286" spans="2:12" ht="15.75" thickBot="1">
      <c r="B286" s="74"/>
      <c r="C286" s="75"/>
      <c r="D286" s="80"/>
      <c r="E286" s="80"/>
      <c r="F286" s="75"/>
      <c r="G286" s="80"/>
      <c r="H286" s="42"/>
      <c r="I286" s="42"/>
      <c r="J286" s="42"/>
      <c r="K286" s="42"/>
      <c r="L286" s="42"/>
    </row>
    <row r="287" spans="2:12" ht="15.75" thickBot="1">
      <c r="B287" s="81"/>
      <c r="C287" s="82"/>
      <c r="D287" s="83"/>
      <c r="E287" s="83"/>
      <c r="F287" s="82"/>
      <c r="G287" s="83"/>
      <c r="H287" s="42"/>
      <c r="I287" s="42"/>
      <c r="J287" s="42"/>
      <c r="K287" s="42"/>
      <c r="L287" s="42"/>
    </row>
    <row r="288" spans="2:12" ht="15.75" thickBot="1">
      <c r="B288" s="74"/>
      <c r="C288" s="75"/>
      <c r="D288" s="80"/>
      <c r="E288" s="80"/>
      <c r="F288" s="75"/>
      <c r="G288" s="80"/>
      <c r="J288" s="62"/>
    </row>
    <row r="289" spans="2:3">
      <c r="B289" s="145"/>
      <c r="C289" s="145"/>
    </row>
    <row r="291" spans="2:3">
      <c r="B291" s="146"/>
      <c r="C291" s="146"/>
    </row>
  </sheetData>
  <mergeCells count="76">
    <mergeCell ref="M66:M67"/>
    <mergeCell ref="B95:F95"/>
    <mergeCell ref="F96:F98"/>
    <mergeCell ref="C96:C98"/>
    <mergeCell ref="E96:E98"/>
    <mergeCell ref="G66:G67"/>
    <mergeCell ref="K66:K67"/>
    <mergeCell ref="L66:L67"/>
    <mergeCell ref="I66:J66"/>
    <mergeCell ref="B85:E85"/>
    <mergeCell ref="B76:D76"/>
    <mergeCell ref="B66:B67"/>
    <mergeCell ref="C66:C67"/>
    <mergeCell ref="D66:D67"/>
    <mergeCell ref="E66:F66"/>
    <mergeCell ref="B69:B70"/>
    <mergeCell ref="B54:D54"/>
    <mergeCell ref="B2:H4"/>
    <mergeCell ref="B5:G5"/>
    <mergeCell ref="B6:C6"/>
    <mergeCell ref="D7:H7"/>
    <mergeCell ref="B22:C22"/>
    <mergeCell ref="B32:C32"/>
    <mergeCell ref="D35:F35"/>
    <mergeCell ref="B39:C39"/>
    <mergeCell ref="B40:C40"/>
    <mergeCell ref="B47:C47"/>
    <mergeCell ref="B60:D60"/>
    <mergeCell ref="C61:D61"/>
    <mergeCell ref="C62:D62"/>
    <mergeCell ref="B55:D55"/>
    <mergeCell ref="C56:D56"/>
    <mergeCell ref="C57:D57"/>
    <mergeCell ref="B59:D59"/>
    <mergeCell ref="B64:E64"/>
    <mergeCell ref="B192:G192"/>
    <mergeCell ref="B197:B201"/>
    <mergeCell ref="B184:E184"/>
    <mergeCell ref="B167:E167"/>
    <mergeCell ref="B168:E168"/>
    <mergeCell ref="B194:B196"/>
    <mergeCell ref="B157:D157"/>
    <mergeCell ref="B183:E183"/>
    <mergeCell ref="B96:B98"/>
    <mergeCell ref="B178:E178"/>
    <mergeCell ref="B179:E179"/>
    <mergeCell ref="B148:E148"/>
    <mergeCell ref="B165:D165"/>
    <mergeCell ref="B142:F142"/>
    <mergeCell ref="B115:F115"/>
    <mergeCell ref="B202:B210"/>
    <mergeCell ref="B211:B212"/>
    <mergeCell ref="B248:F248"/>
    <mergeCell ref="B249:F249"/>
    <mergeCell ref="B235:H235"/>
    <mergeCell ref="B242:D242"/>
    <mergeCell ref="B215:E215"/>
    <mergeCell ref="B234:I234"/>
    <mergeCell ref="B225:E225"/>
    <mergeCell ref="B219:D219"/>
    <mergeCell ref="E227:E231"/>
    <mergeCell ref="D221:D223"/>
    <mergeCell ref="B284:G284"/>
    <mergeCell ref="B254:G254"/>
    <mergeCell ref="C255:F255"/>
    <mergeCell ref="G255:G257"/>
    <mergeCell ref="C256:D256"/>
    <mergeCell ref="E256:F256"/>
    <mergeCell ref="B278:E278"/>
    <mergeCell ref="G124:G134"/>
    <mergeCell ref="F99:F109"/>
    <mergeCell ref="B144:B146"/>
    <mergeCell ref="C144:C146"/>
    <mergeCell ref="B79:B80"/>
    <mergeCell ref="B139:B140"/>
    <mergeCell ref="D96:D98"/>
  </mergeCells>
  <hyperlinks>
    <hyperlink ref="D244" r:id="rId1"/>
    <hyperlink ref="E280" r:id="rId2"/>
    <hyperlink ref="G258" r:id="rId3"/>
    <hyperlink ref="G269" r:id="rId4"/>
    <hyperlink ref="E190" r:id="rId5"/>
    <hyperlink ref="G170" r:id="rId6"/>
    <hyperlink ref="G171" r:id="rId7"/>
    <hyperlink ref="D159" r:id="rId8"/>
    <hyperlink ref="D160" r:id="rId9"/>
    <hyperlink ref="D162" r:id="rId10"/>
    <hyperlink ref="F144" r:id="rId11"/>
    <hyperlink ref="F145" r:id="rId12"/>
    <hyperlink ref="G124" r:id="rId13"/>
    <hyperlink ref="F117" r:id="rId14"/>
    <hyperlink ref="F120" r:id="rId15"/>
    <hyperlink ref="F99" r:id="rId16"/>
    <hyperlink ref="F194" r:id="rId17"/>
    <hyperlink ref="F195" r:id="rId18"/>
    <hyperlink ref="F196" r:id="rId19"/>
    <hyperlink ref="F200" r:id="rId20"/>
    <hyperlink ref="F201" r:id="rId21"/>
    <hyperlink ref="F203" r:id="rId22"/>
    <hyperlink ref="F204" r:id="rId23"/>
    <hyperlink ref="F205" r:id="rId24"/>
    <hyperlink ref="F211" r:id="rId25"/>
    <hyperlink ref="F212" r:id="rId26"/>
    <hyperlink ref="E227" r:id="rId27"/>
    <hyperlink ref="F209" r:id="rId28"/>
    <hyperlink ref="D221" r:id="rId29"/>
    <hyperlink ref="F202" r:id="rId30"/>
    <hyperlink ref="I240" r:id="rId31"/>
    <hyperlink ref="F198" r:id="rId32"/>
    <hyperlink ref="D245" r:id="rId33"/>
  </hyperlinks>
  <pageMargins left="0.11811023622047245" right="0.11811023622047245" top="0.74803149606299213" bottom="0.74803149606299213" header="0.31496062992125984" footer="0.31496062992125984"/>
  <pageSetup scale="70" orientation="landscape" horizontalDpi="4294967295" verticalDpi="4294967295"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27" sqref="A27"/>
    </sheetView>
  </sheetViews>
  <sheetFormatPr baseColWidth="10" defaultRowHeight="15"/>
  <cols>
    <col min="1" max="1" width="56.28515625" customWidth="1"/>
    <col min="2" max="2" width="19.7109375" bestFit="1" customWidth="1"/>
    <col min="3" max="3" width="24.7109375" bestFit="1" customWidth="1"/>
    <col min="4" max="4" width="23.28515625" bestFit="1" customWidth="1"/>
    <col min="5" max="5" width="25.5703125" bestFit="1" customWidth="1"/>
    <col min="6" max="6" width="46.5703125" bestFit="1" customWidth="1"/>
  </cols>
  <sheetData>
    <row r="1" spans="1:6" s="243" customFormat="1">
      <c r="A1" s="243" t="s">
        <v>505</v>
      </c>
      <c r="B1" s="243" t="s">
        <v>506</v>
      </c>
      <c r="C1" s="243" t="s">
        <v>508</v>
      </c>
      <c r="D1" s="243" t="s">
        <v>149</v>
      </c>
      <c r="E1" s="243" t="s">
        <v>509</v>
      </c>
      <c r="F1" s="243" t="s">
        <v>507</v>
      </c>
    </row>
    <row r="2" spans="1:6">
      <c r="A2" t="s">
        <v>315</v>
      </c>
      <c r="B2" t="s">
        <v>460</v>
      </c>
      <c r="C2" s="211">
        <v>2376.4899999999998</v>
      </c>
      <c r="D2" s="211">
        <v>2376.4899999999998</v>
      </c>
      <c r="E2" s="244">
        <f>+((D2*100)/C2)</f>
        <v>100</v>
      </c>
    </row>
    <row r="3" spans="1:6">
      <c r="A3" t="s">
        <v>483</v>
      </c>
      <c r="B3" t="s">
        <v>484</v>
      </c>
      <c r="C3" s="211">
        <v>600</v>
      </c>
      <c r="D3" s="211">
        <v>582.77</v>
      </c>
      <c r="E3" s="244">
        <f t="shared" ref="E3:E12" si="0">+((D3*100)/C3)</f>
        <v>97.12833333333333</v>
      </c>
    </row>
    <row r="4" spans="1:6">
      <c r="A4" t="s">
        <v>485</v>
      </c>
      <c r="B4" t="s">
        <v>484</v>
      </c>
      <c r="C4" s="211">
        <v>4500</v>
      </c>
      <c r="D4" s="211">
        <v>4132.09</v>
      </c>
      <c r="E4" s="244">
        <f t="shared" si="0"/>
        <v>91.824222222222218</v>
      </c>
    </row>
    <row r="5" spans="1:6">
      <c r="A5" t="s">
        <v>486</v>
      </c>
      <c r="B5" t="s">
        <v>487</v>
      </c>
      <c r="C5" s="211">
        <v>4172</v>
      </c>
      <c r="D5" s="211">
        <v>3423.2699999999995</v>
      </c>
      <c r="E5" s="244">
        <f t="shared" si="0"/>
        <v>82.053451581975054</v>
      </c>
      <c r="F5" t="s">
        <v>488</v>
      </c>
    </row>
    <row r="6" spans="1:6">
      <c r="A6" t="s">
        <v>489</v>
      </c>
      <c r="B6" t="s">
        <v>490</v>
      </c>
      <c r="C6" s="211">
        <v>6000</v>
      </c>
      <c r="D6" s="211">
        <v>6000</v>
      </c>
      <c r="E6" s="244">
        <f t="shared" si="0"/>
        <v>100</v>
      </c>
      <c r="F6" t="s">
        <v>491</v>
      </c>
    </row>
    <row r="7" spans="1:6">
      <c r="A7" t="s">
        <v>492</v>
      </c>
      <c r="B7" t="s">
        <v>487</v>
      </c>
      <c r="C7" s="211">
        <v>12980.14</v>
      </c>
      <c r="D7" s="211">
        <v>12137.6</v>
      </c>
      <c r="E7" s="244">
        <f t="shared" si="0"/>
        <v>93.509006836598076</v>
      </c>
      <c r="F7" t="s">
        <v>493</v>
      </c>
    </row>
    <row r="8" spans="1:6">
      <c r="A8" t="s">
        <v>494</v>
      </c>
      <c r="B8" t="s">
        <v>407</v>
      </c>
      <c r="C8" s="211">
        <v>6000</v>
      </c>
      <c r="D8" s="211">
        <v>5784.38</v>
      </c>
      <c r="E8" s="244">
        <f t="shared" si="0"/>
        <v>96.406333333333336</v>
      </c>
      <c r="F8" t="s">
        <v>495</v>
      </c>
    </row>
    <row r="9" spans="1:6">
      <c r="A9" t="s">
        <v>496</v>
      </c>
      <c r="B9" t="s">
        <v>484</v>
      </c>
      <c r="C9" s="211">
        <v>4085</v>
      </c>
      <c r="D9" s="211">
        <v>2866.99</v>
      </c>
      <c r="E9" s="244">
        <f t="shared" si="0"/>
        <v>70.183353733170136</v>
      </c>
      <c r="F9" t="s">
        <v>497</v>
      </c>
    </row>
    <row r="10" spans="1:6">
      <c r="A10" t="s">
        <v>498</v>
      </c>
      <c r="B10" t="s">
        <v>418</v>
      </c>
      <c r="C10" s="211">
        <v>300</v>
      </c>
      <c r="D10" s="211">
        <v>250.6</v>
      </c>
      <c r="E10" s="244">
        <f t="shared" si="0"/>
        <v>83.533333333333331</v>
      </c>
      <c r="F10" t="s">
        <v>499</v>
      </c>
    </row>
    <row r="11" spans="1:6">
      <c r="A11" t="s">
        <v>500</v>
      </c>
      <c r="B11" t="s">
        <v>392</v>
      </c>
      <c r="C11" s="211">
        <v>4000</v>
      </c>
      <c r="D11" s="211">
        <v>3778</v>
      </c>
      <c r="E11" s="244">
        <f t="shared" si="0"/>
        <v>94.45</v>
      </c>
      <c r="F11" t="s">
        <v>501</v>
      </c>
    </row>
    <row r="12" spans="1:6" ht="30">
      <c r="A12" s="175" t="s">
        <v>502</v>
      </c>
      <c r="B12" s="242" t="s">
        <v>487</v>
      </c>
      <c r="C12" s="221">
        <v>9220.91</v>
      </c>
      <c r="D12" s="221">
        <v>10824.6</v>
      </c>
      <c r="E12" s="244">
        <f t="shared" si="0"/>
        <v>117.39188431510556</v>
      </c>
      <c r="F12" s="242" t="s">
        <v>503</v>
      </c>
    </row>
    <row r="13" spans="1:6">
      <c r="B13" s="212" t="s">
        <v>382</v>
      </c>
      <c r="C13" s="211">
        <f>SUM(C2:C12)</f>
        <v>54234.539999999994</v>
      </c>
      <c r="D13" s="211">
        <f>SUM(D2:D12)</f>
        <v>52156.789999999994</v>
      </c>
      <c r="E13" s="211"/>
    </row>
    <row r="15" spans="1:6">
      <c r="A15" t="s">
        <v>504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election activeCell="B2" sqref="B2:B7"/>
    </sheetView>
  </sheetViews>
  <sheetFormatPr baseColWidth="10" defaultRowHeight="15"/>
  <cols>
    <col min="1" max="1" width="36.5703125" customWidth="1"/>
    <col min="2" max="2" width="32" customWidth="1"/>
    <col min="3" max="3" width="28.140625" customWidth="1"/>
    <col min="4" max="4" width="10.5703125" customWidth="1"/>
    <col min="5" max="5" width="7" bestFit="1" customWidth="1"/>
    <col min="6" max="6" width="13.140625" customWidth="1"/>
    <col min="8" max="8" width="27" customWidth="1"/>
    <col min="9" max="9" width="13.28515625" customWidth="1"/>
    <col min="10" max="10" width="7.7109375" customWidth="1"/>
    <col min="11" max="11" width="13.28515625" customWidth="1"/>
    <col min="12" max="12" width="12" customWidth="1"/>
  </cols>
  <sheetData>
    <row r="1" spans="1:12" ht="30">
      <c r="A1" s="180" t="s">
        <v>366</v>
      </c>
      <c r="B1" s="180" t="s">
        <v>367</v>
      </c>
      <c r="C1" s="178" t="s">
        <v>368</v>
      </c>
      <c r="D1" s="177" t="s">
        <v>352</v>
      </c>
      <c r="E1" s="178" t="s">
        <v>353</v>
      </c>
      <c r="F1" s="178" t="s">
        <v>354</v>
      </c>
      <c r="G1" s="178" t="s">
        <v>353</v>
      </c>
      <c r="H1" s="178" t="s">
        <v>355</v>
      </c>
      <c r="I1" s="177" t="s">
        <v>356</v>
      </c>
      <c r="J1" s="178" t="s">
        <v>357</v>
      </c>
      <c r="K1" s="177" t="s">
        <v>358</v>
      </c>
      <c r="L1" s="177" t="s">
        <v>359</v>
      </c>
    </row>
    <row r="2" spans="1:12" ht="73.150000000000006" customHeight="1">
      <c r="A2" s="41" t="s">
        <v>283</v>
      </c>
      <c r="B2" s="181" t="s">
        <v>292</v>
      </c>
      <c r="C2" s="175" t="s">
        <v>298</v>
      </c>
      <c r="D2" s="179">
        <f>9.92/4</f>
        <v>2.48</v>
      </c>
      <c r="E2" s="179" t="s">
        <v>360</v>
      </c>
      <c r="F2" s="184">
        <f>+'meta cumpida'!F33</f>
        <v>172</v>
      </c>
      <c r="G2" s="184" t="s">
        <v>361</v>
      </c>
      <c r="H2" s="183" t="s">
        <v>426</v>
      </c>
      <c r="I2" s="192">
        <f>+(F2*100)/7686</f>
        <v>2.2378350247202707</v>
      </c>
      <c r="J2" s="176"/>
      <c r="K2" s="176"/>
    </row>
    <row r="3" spans="1:12" ht="57" customHeight="1">
      <c r="A3" s="403" t="s">
        <v>369</v>
      </c>
      <c r="B3" s="181" t="s">
        <v>293</v>
      </c>
      <c r="C3" s="182" t="s">
        <v>299</v>
      </c>
      <c r="D3" s="179">
        <f>32/4</f>
        <v>8</v>
      </c>
      <c r="E3" s="179" t="s">
        <v>360</v>
      </c>
      <c r="F3" s="184">
        <f>36+160+140</f>
        <v>336</v>
      </c>
      <c r="G3" s="185" t="s">
        <v>361</v>
      </c>
      <c r="H3" s="183" t="s">
        <v>374</v>
      </c>
      <c r="I3" s="192">
        <f>+(F3*100)/2791</f>
        <v>12.038695807954138</v>
      </c>
      <c r="J3" s="176"/>
      <c r="K3" s="176"/>
    </row>
    <row r="4" spans="1:12" ht="55.9" customHeight="1">
      <c r="A4" s="403"/>
      <c r="B4" s="181" t="s">
        <v>294</v>
      </c>
      <c r="C4" s="182" t="s">
        <v>370</v>
      </c>
      <c r="D4" s="179">
        <f>62.96/4</f>
        <v>15.74</v>
      </c>
      <c r="E4" s="179" t="s">
        <v>360</v>
      </c>
      <c r="F4" s="184">
        <f>+'meta cumpida'!G33</f>
        <v>345</v>
      </c>
      <c r="G4" s="185" t="s">
        <v>361</v>
      </c>
      <c r="H4" s="183" t="s">
        <v>429</v>
      </c>
      <c r="I4" s="192">
        <f>+(F4*100)/2791</f>
        <v>12.361160874238625</v>
      </c>
      <c r="J4" s="176"/>
      <c r="K4" s="176"/>
    </row>
    <row r="5" spans="1:12" ht="84" customHeight="1">
      <c r="A5" s="41" t="s">
        <v>371</v>
      </c>
      <c r="B5" s="41" t="s">
        <v>295</v>
      </c>
      <c r="C5" s="182" t="s">
        <v>372</v>
      </c>
      <c r="D5" s="179">
        <f>58.39/4</f>
        <v>14.5975</v>
      </c>
      <c r="E5" s="179" t="s">
        <v>360</v>
      </c>
      <c r="F5" s="184">
        <f>+'meta cumpida'!H33</f>
        <v>280</v>
      </c>
      <c r="G5" s="216" t="s">
        <v>361</v>
      </c>
      <c r="H5" s="183" t="s">
        <v>431</v>
      </c>
      <c r="I5" s="192">
        <f>+(F5*100)/2810</f>
        <v>9.9644128113879002</v>
      </c>
      <c r="J5" s="176"/>
      <c r="K5" s="176"/>
    </row>
    <row r="6" spans="1:12" ht="70.900000000000006" customHeight="1">
      <c r="A6" s="181" t="s">
        <v>289</v>
      </c>
      <c r="B6" s="41" t="s">
        <v>296</v>
      </c>
      <c r="C6" s="182" t="s">
        <v>302</v>
      </c>
      <c r="D6" s="179">
        <f>58.5/4</f>
        <v>14.625</v>
      </c>
      <c r="E6" s="179" t="s">
        <v>362</v>
      </c>
      <c r="F6" s="184">
        <f>+'meta cumpida'!H84</f>
        <v>13.770000000000003</v>
      </c>
      <c r="G6" s="184" t="s">
        <v>362</v>
      </c>
      <c r="H6" s="183" t="s">
        <v>363</v>
      </c>
      <c r="I6" s="184">
        <f>+F6</f>
        <v>13.770000000000003</v>
      </c>
      <c r="J6" s="184" t="s">
        <v>364</v>
      </c>
      <c r="K6" s="176"/>
    </row>
    <row r="7" spans="1:12" ht="75">
      <c r="A7" s="181" t="s">
        <v>291</v>
      </c>
      <c r="B7" s="41" t="s">
        <v>373</v>
      </c>
      <c r="C7" s="182" t="s">
        <v>303</v>
      </c>
      <c r="D7" s="179">
        <f>8.07/4</f>
        <v>2.0175000000000001</v>
      </c>
      <c r="E7" s="179" t="s">
        <v>360</v>
      </c>
      <c r="F7" s="184">
        <f>27+120</f>
        <v>147</v>
      </c>
      <c r="G7" s="184" t="s">
        <v>361</v>
      </c>
      <c r="H7" s="216" t="s">
        <v>365</v>
      </c>
      <c r="I7" s="192">
        <f>((F7*100)/7686)</f>
        <v>1.9125683060109289</v>
      </c>
      <c r="J7" s="176"/>
      <c r="K7" s="176"/>
    </row>
  </sheetData>
  <mergeCells count="1">
    <mergeCell ref="A3:A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84"/>
  <sheetViews>
    <sheetView topLeftCell="A58" workbookViewId="0">
      <selection activeCell="F95" sqref="F95"/>
    </sheetView>
  </sheetViews>
  <sheetFormatPr baseColWidth="10" defaultRowHeight="15"/>
  <cols>
    <col min="1" max="1" width="15" customWidth="1"/>
    <col min="6" max="6" width="27.42578125" customWidth="1"/>
    <col min="7" max="7" width="17.140625" customWidth="1"/>
    <col min="8" max="8" width="18.28515625" customWidth="1"/>
  </cols>
  <sheetData>
    <row r="1" spans="1:8" ht="16.5" thickBot="1">
      <c r="A1" s="191" t="s">
        <v>424</v>
      </c>
    </row>
    <row r="2" spans="1:8" ht="56.45" customHeight="1" thickTop="1">
      <c r="A2" s="214" t="s">
        <v>421</v>
      </c>
      <c r="B2" s="214" t="s">
        <v>422</v>
      </c>
      <c r="C2" s="210" t="s">
        <v>425</v>
      </c>
      <c r="D2" s="214" t="s">
        <v>423</v>
      </c>
      <c r="F2" s="179" t="s">
        <v>427</v>
      </c>
      <c r="G2" s="179" t="s">
        <v>428</v>
      </c>
      <c r="H2" s="182" t="s">
        <v>430</v>
      </c>
    </row>
    <row r="3" spans="1:8" ht="14.45" customHeight="1" thickBot="1">
      <c r="A3" s="417" t="s">
        <v>391</v>
      </c>
      <c r="B3" s="417"/>
      <c r="C3" s="417"/>
      <c r="D3" s="418"/>
      <c r="F3" s="211"/>
    </row>
    <row r="4" spans="1:8" ht="15.75" thickBot="1">
      <c r="A4" s="193" t="s">
        <v>392</v>
      </c>
      <c r="B4" s="194">
        <v>175</v>
      </c>
      <c r="C4" s="195">
        <v>4</v>
      </c>
      <c r="D4" s="196">
        <v>700</v>
      </c>
      <c r="F4" s="211"/>
      <c r="H4" s="211">
        <f>+B4</f>
        <v>175</v>
      </c>
    </row>
    <row r="5" spans="1:8" ht="15.75" thickBot="1">
      <c r="A5" s="193" t="s">
        <v>393</v>
      </c>
      <c r="B5" s="197">
        <v>15</v>
      </c>
      <c r="C5" s="195">
        <v>3</v>
      </c>
      <c r="D5" s="196">
        <v>45</v>
      </c>
      <c r="F5" s="211"/>
      <c r="H5" s="211">
        <f>+B5</f>
        <v>15</v>
      </c>
    </row>
    <row r="6" spans="1:8" ht="15.75" thickBot="1">
      <c r="A6" s="193" t="s">
        <v>394</v>
      </c>
      <c r="B6" s="198">
        <v>110</v>
      </c>
      <c r="C6" s="195">
        <v>6</v>
      </c>
      <c r="D6" s="196">
        <v>660</v>
      </c>
      <c r="F6" s="211"/>
    </row>
    <row r="7" spans="1:8" ht="15.75" thickBot="1">
      <c r="A7" s="193" t="s">
        <v>395</v>
      </c>
      <c r="B7" s="198">
        <v>20</v>
      </c>
      <c r="C7" s="195">
        <v>4</v>
      </c>
      <c r="D7" s="196">
        <v>80</v>
      </c>
      <c r="F7" s="211"/>
    </row>
    <row r="8" spans="1:8" ht="15.75" thickBot="1">
      <c r="A8" s="193" t="s">
        <v>396</v>
      </c>
      <c r="B8" s="198">
        <v>32</v>
      </c>
      <c r="C8" s="195">
        <v>5</v>
      </c>
      <c r="D8" s="196">
        <v>160</v>
      </c>
      <c r="F8" s="211"/>
    </row>
    <row r="9" spans="1:8" ht="15.75" thickBot="1">
      <c r="A9" s="193" t="s">
        <v>397</v>
      </c>
      <c r="B9" s="198">
        <v>50</v>
      </c>
      <c r="C9" s="195">
        <v>7</v>
      </c>
      <c r="D9" s="196">
        <v>350</v>
      </c>
      <c r="F9" s="211"/>
    </row>
    <row r="10" spans="1:8" ht="15.75" thickBot="1">
      <c r="A10" s="193" t="s">
        <v>398</v>
      </c>
      <c r="B10" s="198">
        <v>20</v>
      </c>
      <c r="C10" s="195">
        <v>4</v>
      </c>
      <c r="D10" s="196">
        <v>80</v>
      </c>
      <c r="F10" s="211"/>
    </row>
    <row r="11" spans="1:8" ht="15.75" thickBot="1">
      <c r="A11" s="199" t="s">
        <v>399</v>
      </c>
      <c r="B11" s="194">
        <v>57</v>
      </c>
      <c r="C11" s="195">
        <v>3</v>
      </c>
      <c r="D11" s="196">
        <v>171</v>
      </c>
      <c r="F11" s="211"/>
    </row>
    <row r="12" spans="1:8" ht="15.75" thickBot="1">
      <c r="A12" s="200" t="s">
        <v>400</v>
      </c>
      <c r="B12" s="197">
        <v>120</v>
      </c>
      <c r="C12" s="195">
        <v>5</v>
      </c>
      <c r="D12" s="196">
        <v>600</v>
      </c>
      <c r="F12" s="211"/>
      <c r="G12" s="211">
        <f>B12</f>
        <v>120</v>
      </c>
    </row>
    <row r="13" spans="1:8" ht="15.75" thickBot="1">
      <c r="A13" s="201" t="s">
        <v>401</v>
      </c>
      <c r="B13" s="194">
        <v>25</v>
      </c>
      <c r="C13" s="202">
        <v>5</v>
      </c>
      <c r="D13" s="203">
        <v>125</v>
      </c>
      <c r="F13" s="211"/>
      <c r="G13" s="211"/>
    </row>
    <row r="14" spans="1:8" ht="16.5" thickTop="1" thickBot="1">
      <c r="A14" s="417" t="s">
        <v>419</v>
      </c>
      <c r="B14" s="417"/>
      <c r="C14" s="417"/>
      <c r="D14" s="417"/>
      <c r="F14" s="211"/>
      <c r="G14" s="211"/>
    </row>
    <row r="15" spans="1:8" ht="15.75" thickBot="1">
      <c r="A15" s="193" t="s">
        <v>402</v>
      </c>
      <c r="B15" s="198">
        <v>180</v>
      </c>
      <c r="C15" s="195">
        <v>4</v>
      </c>
      <c r="D15" s="196">
        <v>720</v>
      </c>
      <c r="F15" s="211"/>
      <c r="G15" s="211"/>
    </row>
    <row r="16" spans="1:8" ht="15.75" thickBot="1">
      <c r="A16" s="193" t="s">
        <v>403</v>
      </c>
      <c r="B16" s="198">
        <v>62</v>
      </c>
      <c r="C16" s="195">
        <v>4</v>
      </c>
      <c r="D16" s="196">
        <v>248</v>
      </c>
      <c r="F16" s="211"/>
      <c r="G16" s="211"/>
    </row>
    <row r="17" spans="1:8" ht="15.75" thickBot="1">
      <c r="A17" s="193" t="s">
        <v>404</v>
      </c>
      <c r="B17" s="198">
        <v>68</v>
      </c>
      <c r="C17" s="195">
        <v>4</v>
      </c>
      <c r="D17" s="196">
        <v>272</v>
      </c>
      <c r="F17" s="211"/>
      <c r="G17" s="211"/>
    </row>
    <row r="18" spans="1:8" ht="15.75" thickBot="1">
      <c r="A18" s="193" t="s">
        <v>405</v>
      </c>
      <c r="B18" s="198">
        <v>38</v>
      </c>
      <c r="C18" s="195">
        <v>3</v>
      </c>
      <c r="D18" s="196">
        <v>114</v>
      </c>
      <c r="F18" s="211"/>
      <c r="G18" s="211"/>
    </row>
    <row r="19" spans="1:8" ht="26.25" thickBot="1">
      <c r="A19" s="193" t="s">
        <v>406</v>
      </c>
      <c r="B19" s="198">
        <v>300</v>
      </c>
      <c r="C19" s="195">
        <v>5</v>
      </c>
      <c r="D19" s="196">
        <v>1500</v>
      </c>
      <c r="F19" s="211"/>
      <c r="G19" s="211">
        <f>+D19*0.15</f>
        <v>225</v>
      </c>
    </row>
    <row r="20" spans="1:8" ht="15.75" thickBot="1">
      <c r="A20" s="193" t="s">
        <v>407</v>
      </c>
      <c r="B20" s="198">
        <v>76</v>
      </c>
      <c r="C20" s="195">
        <v>4</v>
      </c>
      <c r="D20" s="196">
        <v>304</v>
      </c>
      <c r="F20" s="211"/>
      <c r="G20" s="211"/>
    </row>
    <row r="21" spans="1:8" ht="28.9" customHeight="1" thickBot="1">
      <c r="A21" s="199" t="s">
        <v>408</v>
      </c>
      <c r="B21" s="204"/>
      <c r="C21" s="205"/>
      <c r="D21" s="202"/>
      <c r="F21" s="211"/>
      <c r="G21" s="211"/>
      <c r="H21" s="211">
        <f>+B15/2</f>
        <v>90</v>
      </c>
    </row>
    <row r="22" spans="1:8" ht="15.75" thickBot="1">
      <c r="A22" s="407" t="s">
        <v>420</v>
      </c>
      <c r="B22" s="407"/>
      <c r="C22" s="407"/>
      <c r="D22" s="407"/>
      <c r="F22" s="211"/>
      <c r="G22" s="211"/>
    </row>
    <row r="23" spans="1:8" ht="15.75" thickBot="1">
      <c r="A23" s="193" t="s">
        <v>409</v>
      </c>
      <c r="B23" s="198">
        <v>35</v>
      </c>
      <c r="C23" s="195">
        <v>3</v>
      </c>
      <c r="D23" s="196">
        <v>105</v>
      </c>
      <c r="F23" s="211"/>
      <c r="G23" s="211"/>
    </row>
    <row r="24" spans="1:8" ht="15.75" thickBot="1">
      <c r="A24" s="193" t="s">
        <v>410</v>
      </c>
      <c r="B24" s="198">
        <v>45</v>
      </c>
      <c r="C24" s="195">
        <v>5</v>
      </c>
      <c r="D24" s="196">
        <v>225</v>
      </c>
      <c r="F24" s="211">
        <f>+(D24/2.5)</f>
        <v>90</v>
      </c>
      <c r="G24" s="211"/>
    </row>
    <row r="25" spans="1:8" ht="15.75" thickBot="1">
      <c r="A25" s="193" t="s">
        <v>411</v>
      </c>
      <c r="B25" s="198">
        <v>20</v>
      </c>
      <c r="C25" s="195">
        <v>3</v>
      </c>
      <c r="D25" s="196">
        <v>60</v>
      </c>
      <c r="F25" s="211">
        <f>+(D25/2)</f>
        <v>30</v>
      </c>
      <c r="G25" s="211"/>
    </row>
    <row r="26" spans="1:8" ht="15.75" thickBot="1">
      <c r="A26" s="193" t="s">
        <v>412</v>
      </c>
      <c r="B26" s="198">
        <v>42</v>
      </c>
      <c r="C26" s="195">
        <v>4</v>
      </c>
      <c r="D26" s="196">
        <v>168</v>
      </c>
      <c r="F26" s="211"/>
      <c r="G26" s="211"/>
    </row>
    <row r="27" spans="1:8" ht="15.75" thickBot="1">
      <c r="A27" s="193" t="s">
        <v>413</v>
      </c>
      <c r="B27" s="198">
        <v>25</v>
      </c>
      <c r="C27" s="202">
        <v>4</v>
      </c>
      <c r="D27" s="203">
        <v>100</v>
      </c>
      <c r="F27" s="211"/>
      <c r="G27" s="211"/>
    </row>
    <row r="28" spans="1:8" ht="15.75" thickBot="1">
      <c r="A28" s="199" t="s">
        <v>414</v>
      </c>
      <c r="B28" s="194">
        <v>32</v>
      </c>
      <c r="C28" s="206">
        <v>4</v>
      </c>
      <c r="D28" s="207">
        <v>128</v>
      </c>
      <c r="F28" s="211"/>
      <c r="G28" s="211"/>
    </row>
    <row r="29" spans="1:8" ht="26.25" thickBot="1">
      <c r="A29" s="200" t="s">
        <v>415</v>
      </c>
      <c r="B29" s="197">
        <v>41</v>
      </c>
      <c r="C29" s="208">
        <v>4</v>
      </c>
      <c r="D29" s="209">
        <v>164</v>
      </c>
      <c r="F29" s="211"/>
      <c r="G29" s="211"/>
    </row>
    <row r="30" spans="1:8" ht="26.25" thickBot="1">
      <c r="A30" s="193" t="s">
        <v>416</v>
      </c>
      <c r="B30" s="198">
        <v>45</v>
      </c>
      <c r="C30" s="195">
        <v>3</v>
      </c>
      <c r="D30" s="196">
        <v>135</v>
      </c>
      <c r="F30" s="211"/>
      <c r="G30" s="211"/>
    </row>
    <row r="31" spans="1:8" ht="21.6" customHeight="1" thickBot="1">
      <c r="A31" s="193" t="s">
        <v>417</v>
      </c>
      <c r="B31" s="198">
        <v>66</v>
      </c>
      <c r="C31" s="195">
        <v>4</v>
      </c>
      <c r="D31" s="196">
        <v>264</v>
      </c>
      <c r="F31" s="211"/>
    </row>
    <row r="32" spans="1:8" ht="15.75" thickBot="1">
      <c r="A32" s="199" t="s">
        <v>418</v>
      </c>
      <c r="B32" s="194">
        <v>52</v>
      </c>
      <c r="C32" s="202">
        <v>4</v>
      </c>
      <c r="D32" s="203">
        <v>208</v>
      </c>
      <c r="F32" s="211">
        <f>B32</f>
        <v>52</v>
      </c>
      <c r="G32" s="211"/>
    </row>
    <row r="33" spans="1:8">
      <c r="A33" s="213" t="s">
        <v>382</v>
      </c>
      <c r="B33" s="212">
        <f>+B4+B5+B6+B7+B8+B9+B10+B11+B12+B13+B15+B16+B17+B18+B19+B20+B23+B24+B25+B26+B27+B28+B29+B30+B31+B32</f>
        <v>1751</v>
      </c>
      <c r="C33" s="212"/>
      <c r="D33" s="212">
        <f t="shared" ref="D33" si="0">+D4+D5+D6+D7+D8+D9+D10+D11+D12+D13+D15+D16+D17+D18+D19+D20+D23+D24+D25+D26+D27+D28+D29+D30+D31+D32</f>
        <v>7686</v>
      </c>
      <c r="F33" s="215">
        <f>SUM(F3:F32)</f>
        <v>172</v>
      </c>
      <c r="G33" s="215">
        <f>SUM(G3:G32)</f>
        <v>345</v>
      </c>
      <c r="H33" s="215">
        <f>SUM(H3:H32)</f>
        <v>280</v>
      </c>
    </row>
    <row r="37" spans="1:8" ht="16.5" thickBot="1">
      <c r="A37" s="191" t="s">
        <v>389</v>
      </c>
    </row>
    <row r="38" spans="1:8" ht="15.75" thickBot="1">
      <c r="A38" s="419" t="s">
        <v>383</v>
      </c>
      <c r="B38" s="421" t="s">
        <v>384</v>
      </c>
      <c r="C38" s="413"/>
      <c r="D38" s="412" t="s">
        <v>385</v>
      </c>
      <c r="E38" s="413"/>
      <c r="F38" s="412" t="s">
        <v>386</v>
      </c>
      <c r="G38" s="413"/>
    </row>
    <row r="39" spans="1:8" ht="15.75" thickBot="1">
      <c r="A39" s="420"/>
      <c r="B39" s="186" t="s">
        <v>387</v>
      </c>
      <c r="C39" s="186" t="s">
        <v>388</v>
      </c>
      <c r="D39" s="186" t="s">
        <v>387</v>
      </c>
      <c r="E39" s="186" t="s">
        <v>388</v>
      </c>
      <c r="F39" s="186" t="s">
        <v>387</v>
      </c>
      <c r="G39" s="186" t="s">
        <v>388</v>
      </c>
    </row>
    <row r="40" spans="1:8" ht="15.75" thickBot="1">
      <c r="A40" s="187" t="s">
        <v>375</v>
      </c>
      <c r="B40" s="188">
        <v>35</v>
      </c>
      <c r="C40" s="188">
        <v>0.95</v>
      </c>
      <c r="D40" s="188">
        <v>44</v>
      </c>
      <c r="E40" s="188">
        <v>1.1000000000000001</v>
      </c>
      <c r="F40" s="188">
        <v>79</v>
      </c>
      <c r="G40" s="188">
        <v>1.03</v>
      </c>
    </row>
    <row r="41" spans="1:8" ht="15.75" thickBot="1">
      <c r="A41" s="187" t="s">
        <v>376</v>
      </c>
      <c r="B41" s="188">
        <v>520</v>
      </c>
      <c r="C41" s="188">
        <v>14.12</v>
      </c>
      <c r="D41" s="188">
        <v>544</v>
      </c>
      <c r="E41" s="188">
        <v>13.59</v>
      </c>
      <c r="F41" s="188">
        <v>1064</v>
      </c>
      <c r="G41" s="188">
        <v>13.84</v>
      </c>
    </row>
    <row r="42" spans="1:8" ht="15.75" thickBot="1">
      <c r="A42" s="187" t="s">
        <v>377</v>
      </c>
      <c r="B42" s="188">
        <v>369</v>
      </c>
      <c r="C42" s="188">
        <v>10.02</v>
      </c>
      <c r="D42" s="188">
        <v>443</v>
      </c>
      <c r="E42" s="188">
        <v>11.07</v>
      </c>
      <c r="F42" s="188">
        <v>812</v>
      </c>
      <c r="G42" s="188">
        <v>10.56</v>
      </c>
    </row>
    <row r="43" spans="1:8" ht="15.75" thickBot="1">
      <c r="A43" s="187" t="s">
        <v>378</v>
      </c>
      <c r="B43" s="188">
        <v>1014</v>
      </c>
      <c r="C43" s="188">
        <v>27.53</v>
      </c>
      <c r="D43" s="188">
        <v>1041</v>
      </c>
      <c r="E43" s="188">
        <v>26.01</v>
      </c>
      <c r="F43" s="188">
        <v>2055</v>
      </c>
      <c r="G43" s="188">
        <v>26.74</v>
      </c>
    </row>
    <row r="44" spans="1:8" ht="15.75" thickBot="1">
      <c r="A44" s="187" t="s">
        <v>379</v>
      </c>
      <c r="B44" s="188">
        <v>774</v>
      </c>
      <c r="C44" s="188">
        <v>21.02</v>
      </c>
      <c r="D44" s="188">
        <v>907</v>
      </c>
      <c r="E44" s="188">
        <v>22.66</v>
      </c>
      <c r="F44" s="188">
        <v>1681</v>
      </c>
      <c r="G44" s="188">
        <v>21.87</v>
      </c>
    </row>
    <row r="45" spans="1:8" ht="15.75" thickBot="1">
      <c r="A45" s="187" t="s">
        <v>380</v>
      </c>
      <c r="B45" s="188">
        <v>561</v>
      </c>
      <c r="C45" s="188">
        <v>15.23</v>
      </c>
      <c r="D45" s="188">
        <v>598</v>
      </c>
      <c r="E45" s="188">
        <v>14.94</v>
      </c>
      <c r="F45" s="188">
        <v>1159</v>
      </c>
      <c r="G45" s="188">
        <v>15.08</v>
      </c>
    </row>
    <row r="46" spans="1:8" ht="15.75" thickBot="1">
      <c r="A46" s="187" t="s">
        <v>381</v>
      </c>
      <c r="B46" s="188">
        <v>410</v>
      </c>
      <c r="C46" s="188">
        <v>11.13</v>
      </c>
      <c r="D46" s="188">
        <v>426</v>
      </c>
      <c r="E46" s="188">
        <v>10.64</v>
      </c>
      <c r="F46" s="188">
        <v>836</v>
      </c>
      <c r="G46" s="188">
        <v>10.88</v>
      </c>
    </row>
    <row r="47" spans="1:8" ht="15.75" thickBot="1">
      <c r="A47" s="189" t="s">
        <v>382</v>
      </c>
      <c r="B47" s="188">
        <v>3683</v>
      </c>
      <c r="C47" s="188">
        <v>100</v>
      </c>
      <c r="D47" s="188">
        <v>4003</v>
      </c>
      <c r="E47" s="188">
        <v>100</v>
      </c>
      <c r="F47" s="188">
        <v>7686</v>
      </c>
      <c r="G47" s="188">
        <v>100</v>
      </c>
    </row>
    <row r="48" spans="1:8" ht="15.75" thickBot="1">
      <c r="A48" s="190" t="s">
        <v>388</v>
      </c>
      <c r="B48" s="414">
        <v>0.48599999999999999</v>
      </c>
      <c r="C48" s="415"/>
      <c r="D48" s="416">
        <v>0.51400000000000001</v>
      </c>
      <c r="E48" s="415"/>
      <c r="F48" s="416">
        <v>1</v>
      </c>
      <c r="G48" s="415"/>
    </row>
    <row r="51" spans="1:8">
      <c r="A51" t="s">
        <v>390</v>
      </c>
      <c r="C51">
        <f>+F40+F41+F42+F46</f>
        <v>2791</v>
      </c>
    </row>
    <row r="53" spans="1:8" ht="23.45" customHeight="1">
      <c r="A53" s="404" t="s">
        <v>473</v>
      </c>
      <c r="B53" s="404"/>
      <c r="C53" s="405" t="s">
        <v>474</v>
      </c>
      <c r="D53" s="406"/>
      <c r="E53" s="406"/>
      <c r="F53" s="406"/>
      <c r="G53" s="406"/>
      <c r="H53" s="179" t="s">
        <v>475</v>
      </c>
    </row>
    <row r="54" spans="1:8" ht="20.45" customHeight="1">
      <c r="A54" s="225" t="s">
        <v>465</v>
      </c>
      <c r="B54" s="225" t="s">
        <v>466</v>
      </c>
      <c r="C54" s="225" t="s">
        <v>467</v>
      </c>
      <c r="D54" s="225" t="s">
        <v>468</v>
      </c>
      <c r="E54" s="225" t="s">
        <v>469</v>
      </c>
      <c r="F54" s="225" t="s">
        <v>476</v>
      </c>
      <c r="G54" s="225" t="s">
        <v>477</v>
      </c>
    </row>
    <row r="55" spans="1:8" ht="24.75" thickBot="1">
      <c r="A55" s="217" t="s">
        <v>470</v>
      </c>
      <c r="B55" s="218" t="s">
        <v>471</v>
      </c>
      <c r="C55" s="224"/>
      <c r="D55" s="224"/>
      <c r="E55" s="224"/>
      <c r="F55" s="228"/>
      <c r="G55" s="220">
        <v>1</v>
      </c>
    </row>
    <row r="56" spans="1:8" ht="45.6" customHeight="1" thickBot="1">
      <c r="A56" s="227" t="s">
        <v>472</v>
      </c>
      <c r="B56" s="227" t="s">
        <v>432</v>
      </c>
      <c r="C56" s="226"/>
      <c r="D56" s="226"/>
      <c r="E56" s="232">
        <v>0.92</v>
      </c>
      <c r="F56" s="233"/>
      <c r="G56" s="234"/>
    </row>
    <row r="57" spans="1:8" ht="45.6" customHeight="1" thickBot="1">
      <c r="A57" s="229" t="s">
        <v>432</v>
      </c>
      <c r="B57" s="240" t="s">
        <v>478</v>
      </c>
      <c r="C57" s="230">
        <v>2.57</v>
      </c>
      <c r="D57" s="238"/>
      <c r="E57" s="239"/>
      <c r="F57" s="233"/>
      <c r="G57" s="234"/>
      <c r="H57">
        <f>+C57</f>
        <v>2.57</v>
      </c>
    </row>
    <row r="58" spans="1:8" ht="32.450000000000003" customHeight="1" thickBot="1">
      <c r="A58" s="229" t="s">
        <v>432</v>
      </c>
      <c r="B58" s="229" t="s">
        <v>433</v>
      </c>
      <c r="D58" s="231"/>
      <c r="E58" s="235"/>
      <c r="F58" s="233"/>
      <c r="G58" s="220">
        <v>1.31</v>
      </c>
    </row>
    <row r="59" spans="1:8" ht="36.75" thickBot="1">
      <c r="A59" s="217" t="s">
        <v>433</v>
      </c>
      <c r="B59" s="218" t="s">
        <v>434</v>
      </c>
      <c r="C59" s="220">
        <v>1.52</v>
      </c>
      <c r="D59" s="219"/>
      <c r="E59" s="236"/>
      <c r="F59" s="237"/>
      <c r="H59">
        <v>2</v>
      </c>
    </row>
    <row r="60" spans="1:8" ht="35.450000000000003" customHeight="1" thickBot="1">
      <c r="A60" s="217" t="s">
        <v>433</v>
      </c>
      <c r="B60" s="218" t="s">
        <v>435</v>
      </c>
      <c r="C60" s="220">
        <v>13.43</v>
      </c>
      <c r="D60" s="219"/>
      <c r="E60" s="236"/>
      <c r="F60" s="237"/>
      <c r="G60" s="236"/>
      <c r="H60">
        <f>1.7+1</f>
        <v>2.7</v>
      </c>
    </row>
    <row r="61" spans="1:8" ht="15.75" thickBot="1">
      <c r="A61" s="408" t="s">
        <v>436</v>
      </c>
      <c r="B61" s="408" t="s">
        <v>437</v>
      </c>
      <c r="C61" s="410">
        <v>4.18</v>
      </c>
      <c r="D61" s="410"/>
      <c r="E61" s="410"/>
      <c r="F61" s="236"/>
      <c r="G61" s="236"/>
    </row>
    <row r="62" spans="1:8" ht="15.75" thickBot="1">
      <c r="A62" s="409"/>
      <c r="B62" s="409"/>
      <c r="C62" s="411"/>
      <c r="D62" s="411"/>
      <c r="E62" s="411"/>
      <c r="F62" s="220"/>
      <c r="G62" s="220"/>
    </row>
    <row r="63" spans="1:8" ht="48.75" thickBot="1">
      <c r="A63" s="217" t="s">
        <v>399</v>
      </c>
      <c r="B63" s="218" t="s">
        <v>438</v>
      </c>
      <c r="C63" s="219"/>
      <c r="D63" s="219"/>
      <c r="E63" s="236"/>
      <c r="F63" s="220">
        <v>9.84</v>
      </c>
      <c r="G63" s="236"/>
    </row>
    <row r="64" spans="1:8" ht="24.75" thickBot="1">
      <c r="A64" s="217" t="s">
        <v>439</v>
      </c>
      <c r="B64" s="218" t="s">
        <v>440</v>
      </c>
      <c r="C64" s="219"/>
      <c r="D64" s="219"/>
      <c r="E64" s="236"/>
      <c r="F64" s="220">
        <v>0.27</v>
      </c>
      <c r="G64" s="236"/>
    </row>
    <row r="65" spans="1:8" ht="36.75" thickBot="1">
      <c r="A65" s="217" t="s">
        <v>441</v>
      </c>
      <c r="B65" s="218" t="s">
        <v>434</v>
      </c>
      <c r="C65" s="220">
        <v>1.78</v>
      </c>
      <c r="D65" s="219"/>
      <c r="E65" s="236"/>
      <c r="F65" s="236"/>
      <c r="G65" s="236"/>
    </row>
    <row r="66" spans="1:8" ht="24.75" thickBot="1">
      <c r="A66" s="217" t="s">
        <v>433</v>
      </c>
      <c r="B66" s="218" t="s">
        <v>442</v>
      </c>
      <c r="C66" s="219"/>
      <c r="D66" s="219"/>
      <c r="E66" s="236"/>
      <c r="F66" s="236"/>
      <c r="G66" s="220">
        <v>2.96</v>
      </c>
    </row>
    <row r="67" spans="1:8" ht="36.75" thickBot="1">
      <c r="A67" s="217" t="s">
        <v>443</v>
      </c>
      <c r="B67" s="218" t="s">
        <v>444</v>
      </c>
      <c r="C67" s="220">
        <v>1.06</v>
      </c>
      <c r="D67" s="219"/>
      <c r="E67" s="236"/>
      <c r="F67" s="236"/>
      <c r="G67" s="236"/>
      <c r="H67">
        <v>0.5</v>
      </c>
    </row>
    <row r="68" spans="1:8" ht="24.75" thickBot="1">
      <c r="A68" s="217" t="s">
        <v>445</v>
      </c>
      <c r="B68" s="218" t="s">
        <v>446</v>
      </c>
      <c r="C68" s="219"/>
      <c r="D68" s="219"/>
      <c r="E68" s="236"/>
      <c r="F68" s="236"/>
      <c r="G68" s="220">
        <v>4.4400000000000004</v>
      </c>
    </row>
    <row r="69" spans="1:8" ht="24.75" thickBot="1">
      <c r="A69" s="217" t="s">
        <v>446</v>
      </c>
      <c r="B69" s="218" t="s">
        <v>410</v>
      </c>
      <c r="C69" s="219"/>
      <c r="D69" s="219"/>
      <c r="E69" s="236"/>
      <c r="F69" s="220">
        <v>9.7100000000000009</v>
      </c>
      <c r="G69" s="236"/>
    </row>
    <row r="70" spans="1:8" ht="15.75" thickBot="1">
      <c r="A70" s="217" t="s">
        <v>410</v>
      </c>
      <c r="B70" s="218" t="s">
        <v>412</v>
      </c>
      <c r="C70" s="220">
        <v>3.9</v>
      </c>
      <c r="D70" s="220"/>
      <c r="E70" s="220"/>
      <c r="F70" s="220"/>
      <c r="G70" s="220"/>
    </row>
    <row r="71" spans="1:8" ht="36.75" thickBot="1">
      <c r="A71" s="217" t="s">
        <v>447</v>
      </c>
      <c r="B71" s="218" t="s">
        <v>448</v>
      </c>
      <c r="C71" s="220">
        <v>9.5</v>
      </c>
      <c r="D71" s="219"/>
      <c r="E71" s="236"/>
      <c r="F71" s="236"/>
      <c r="G71" s="236"/>
    </row>
    <row r="72" spans="1:8" ht="24.75" thickBot="1">
      <c r="A72" s="217" t="s">
        <v>449</v>
      </c>
      <c r="B72" s="218" t="s">
        <v>450</v>
      </c>
      <c r="C72" s="220">
        <v>1.83</v>
      </c>
      <c r="D72" s="222"/>
      <c r="E72" s="220"/>
      <c r="F72" s="220"/>
      <c r="G72" s="220"/>
      <c r="H72">
        <f>+C72</f>
        <v>1.83</v>
      </c>
    </row>
    <row r="73" spans="1:8" ht="15.75" thickBot="1">
      <c r="A73" s="217" t="s">
        <v>451</v>
      </c>
      <c r="B73" s="218" t="s">
        <v>394</v>
      </c>
      <c r="C73" s="220">
        <v>2.33</v>
      </c>
      <c r="D73" s="219"/>
      <c r="E73" s="236"/>
      <c r="F73" s="236"/>
      <c r="G73" s="236"/>
    </row>
    <row r="74" spans="1:8" ht="24.75" thickBot="1">
      <c r="A74" s="217" t="s">
        <v>452</v>
      </c>
      <c r="B74" s="218" t="s">
        <v>453</v>
      </c>
      <c r="C74" s="220">
        <v>7.14</v>
      </c>
      <c r="D74" s="219"/>
      <c r="E74" s="219"/>
      <c r="F74" s="219"/>
      <c r="G74" s="219"/>
    </row>
    <row r="75" spans="1:8" ht="48.75" thickBot="1">
      <c r="A75" s="217" t="s">
        <v>454</v>
      </c>
      <c r="B75" s="218" t="s">
        <v>455</v>
      </c>
      <c r="C75" s="220">
        <v>1.71</v>
      </c>
      <c r="D75" s="219"/>
      <c r="E75" s="219"/>
      <c r="F75" s="219"/>
      <c r="G75" s="219"/>
    </row>
    <row r="76" spans="1:8" ht="24.75" thickBot="1">
      <c r="A76" s="217" t="s">
        <v>434</v>
      </c>
      <c r="B76" s="218" t="s">
        <v>393</v>
      </c>
      <c r="C76" s="220">
        <v>1.65</v>
      </c>
      <c r="D76" s="219"/>
      <c r="E76" s="219"/>
      <c r="F76" s="219"/>
      <c r="G76" s="219"/>
    </row>
    <row r="77" spans="1:8" ht="15.75" thickBot="1">
      <c r="A77" s="217" t="s">
        <v>456</v>
      </c>
      <c r="B77" s="218" t="s">
        <v>457</v>
      </c>
      <c r="C77" s="220">
        <v>2.75</v>
      </c>
      <c r="D77" s="219"/>
      <c r="E77" s="219"/>
      <c r="F77" s="219"/>
      <c r="G77" s="219"/>
    </row>
    <row r="78" spans="1:8" ht="24.75" thickBot="1">
      <c r="A78" s="217" t="s">
        <v>394</v>
      </c>
      <c r="B78" s="218" t="s">
        <v>458</v>
      </c>
      <c r="C78" s="220">
        <v>1.66</v>
      </c>
      <c r="D78" s="220"/>
      <c r="E78" s="220"/>
      <c r="F78" s="220"/>
      <c r="G78" s="220"/>
    </row>
    <row r="79" spans="1:8" ht="24.75" thickBot="1">
      <c r="A79" s="217" t="s">
        <v>394</v>
      </c>
      <c r="B79" s="218" t="s">
        <v>459</v>
      </c>
      <c r="C79" s="220">
        <v>1.37</v>
      </c>
      <c r="D79" s="220"/>
      <c r="E79" s="220"/>
      <c r="F79" s="220"/>
      <c r="G79" s="220"/>
      <c r="H79">
        <f>+C79</f>
        <v>1.37</v>
      </c>
    </row>
    <row r="80" spans="1:8" ht="15.75" thickBot="1">
      <c r="A80" s="217" t="s">
        <v>460</v>
      </c>
      <c r="B80" s="218" t="s">
        <v>456</v>
      </c>
      <c r="C80" s="220">
        <v>2.8</v>
      </c>
      <c r="D80" s="220"/>
      <c r="E80" s="220"/>
      <c r="F80" s="220"/>
      <c r="G80" s="220"/>
      <c r="H80">
        <f>+C80</f>
        <v>2.8</v>
      </c>
    </row>
    <row r="81" spans="1:8" ht="24.75" thickBot="1">
      <c r="A81" s="217" t="s">
        <v>418</v>
      </c>
      <c r="B81" s="218" t="s">
        <v>461</v>
      </c>
      <c r="C81" s="220">
        <v>3.7</v>
      </c>
      <c r="D81" s="219"/>
      <c r="E81" s="219"/>
      <c r="F81" s="219"/>
      <c r="G81" s="219"/>
    </row>
    <row r="82" spans="1:8" ht="24.75" thickBot="1">
      <c r="A82" s="217" t="s">
        <v>462</v>
      </c>
      <c r="B82" s="218" t="s">
        <v>463</v>
      </c>
      <c r="C82" s="219"/>
      <c r="D82" s="219"/>
      <c r="E82" s="219"/>
      <c r="F82" s="220">
        <v>1.46</v>
      </c>
      <c r="G82" s="219"/>
    </row>
    <row r="83" spans="1:8" ht="24.75" thickBot="1">
      <c r="A83" s="217" t="s">
        <v>463</v>
      </c>
      <c r="B83" s="218" t="s">
        <v>464</v>
      </c>
      <c r="C83" s="220"/>
      <c r="D83" s="220"/>
      <c r="E83" s="220"/>
      <c r="F83" s="220">
        <v>7.3</v>
      </c>
      <c r="G83" s="220"/>
    </row>
    <row r="84" spans="1:8" ht="15.75" thickBot="1">
      <c r="A84" s="223" t="s">
        <v>382</v>
      </c>
      <c r="B84" s="224"/>
      <c r="C84" s="220">
        <f t="shared" ref="C84:H84" si="1">SUM(C55:C83)</f>
        <v>64.879999999999981</v>
      </c>
      <c r="D84" s="220">
        <f t="shared" si="1"/>
        <v>0</v>
      </c>
      <c r="E84" s="220">
        <f t="shared" si="1"/>
        <v>0.92</v>
      </c>
      <c r="F84" s="220">
        <f t="shared" si="1"/>
        <v>28.580000000000002</v>
      </c>
      <c r="G84" s="220">
        <f t="shared" si="1"/>
        <v>9.7100000000000009</v>
      </c>
      <c r="H84" s="220">
        <f t="shared" si="1"/>
        <v>13.770000000000003</v>
      </c>
    </row>
  </sheetData>
  <mergeCells count="17">
    <mergeCell ref="A3:D3"/>
    <mergeCell ref="A14:D14"/>
    <mergeCell ref="A38:A39"/>
    <mergeCell ref="B38:C38"/>
    <mergeCell ref="D38:E38"/>
    <mergeCell ref="A53:B53"/>
    <mergeCell ref="C53:G53"/>
    <mergeCell ref="A22:D22"/>
    <mergeCell ref="A61:A62"/>
    <mergeCell ref="B61:B62"/>
    <mergeCell ref="C61:C62"/>
    <mergeCell ref="D61:D62"/>
    <mergeCell ref="E61:E62"/>
    <mergeCell ref="F38:G38"/>
    <mergeCell ref="B48:C48"/>
    <mergeCell ref="D48:E48"/>
    <mergeCell ref="F48:G48"/>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75"/>
  <sheetViews>
    <sheetView workbookViewId="0">
      <selection activeCell="I76" sqref="I76"/>
    </sheetView>
  </sheetViews>
  <sheetFormatPr baseColWidth="10" defaultRowHeight="15"/>
  <cols>
    <col min="1" max="1" width="105.140625" bestFit="1" customWidth="1"/>
    <col min="2" max="2" width="8.140625" bestFit="1" customWidth="1"/>
    <col min="3" max="3" width="11" bestFit="1" customWidth="1"/>
    <col min="4" max="4" width="10.7109375" bestFit="1" customWidth="1"/>
    <col min="5" max="5" width="11" bestFit="1" customWidth="1"/>
    <col min="6" max="6" width="11.140625" bestFit="1" customWidth="1"/>
    <col min="7" max="7" width="20.42578125" bestFit="1" customWidth="1"/>
  </cols>
  <sheetData>
    <row r="1" spans="1:71">
      <c r="A1" s="254" t="s">
        <v>525</v>
      </c>
      <c r="B1" s="254" t="s">
        <v>526</v>
      </c>
      <c r="C1" s="254" t="s">
        <v>527</v>
      </c>
      <c r="D1" s="254" t="s">
        <v>528</v>
      </c>
      <c r="E1" s="254" t="s">
        <v>529</v>
      </c>
      <c r="F1" s="254" t="s">
        <v>530</v>
      </c>
      <c r="G1" s="254" t="s">
        <v>531</v>
      </c>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4"/>
      <c r="AK1" s="254"/>
      <c r="AL1" s="254"/>
      <c r="AM1" s="254"/>
      <c r="AN1" s="254"/>
      <c r="AO1" s="254"/>
      <c r="AP1" s="254"/>
      <c r="AQ1" s="254"/>
      <c r="AR1" s="254"/>
      <c r="AS1" s="254"/>
      <c r="AT1" s="254"/>
      <c r="AU1" s="254"/>
      <c r="AV1" s="254"/>
      <c r="AW1" s="254"/>
      <c r="AX1" s="254"/>
      <c r="AY1" s="254"/>
      <c r="AZ1" s="254"/>
      <c r="BA1" s="254"/>
      <c r="BB1" s="254"/>
      <c r="BC1" s="254"/>
      <c r="BD1" s="254"/>
      <c r="BE1" s="254"/>
      <c r="BF1" s="254"/>
      <c r="BG1" s="254"/>
      <c r="BH1" s="254"/>
      <c r="BI1" s="254"/>
      <c r="BJ1" s="254"/>
      <c r="BK1" s="254"/>
      <c r="BL1" s="254"/>
      <c r="BM1" s="254"/>
      <c r="BN1" s="254"/>
      <c r="BO1" s="254"/>
      <c r="BP1" s="254"/>
      <c r="BQ1" s="254"/>
      <c r="BR1" s="254"/>
      <c r="BS1" s="254"/>
    </row>
    <row r="2" spans="1:71">
      <c r="A2" t="s">
        <v>532</v>
      </c>
      <c r="B2" t="s">
        <v>533</v>
      </c>
      <c r="C2" s="255">
        <v>44172</v>
      </c>
      <c r="D2" s="255">
        <v>-96</v>
      </c>
      <c r="E2" s="255">
        <v>44076</v>
      </c>
      <c r="F2" s="255">
        <v>44076</v>
      </c>
      <c r="G2" s="255">
        <v>0</v>
      </c>
    </row>
    <row r="3" spans="1:71">
      <c r="A3" t="s">
        <v>534</v>
      </c>
      <c r="B3" t="s">
        <v>535</v>
      </c>
      <c r="C3" s="255">
        <v>3011</v>
      </c>
      <c r="D3" s="255">
        <v>322.58999999999997</v>
      </c>
      <c r="E3" s="255">
        <v>3333.59</v>
      </c>
      <c r="F3" s="255">
        <v>3333.59</v>
      </c>
      <c r="G3" s="255">
        <v>0</v>
      </c>
    </row>
    <row r="4" spans="1:71">
      <c r="A4" t="s">
        <v>536</v>
      </c>
      <c r="B4" t="s">
        <v>537</v>
      </c>
      <c r="C4" s="255">
        <v>2400</v>
      </c>
      <c r="D4" s="255">
        <v>0</v>
      </c>
      <c r="E4" s="255">
        <v>2400</v>
      </c>
      <c r="F4" s="255">
        <v>2400</v>
      </c>
      <c r="G4" s="255">
        <v>0</v>
      </c>
    </row>
    <row r="5" spans="1:71">
      <c r="A5" t="s">
        <v>538</v>
      </c>
      <c r="B5" t="s">
        <v>539</v>
      </c>
      <c r="C5" s="255">
        <v>5146.04</v>
      </c>
      <c r="D5" s="255">
        <v>-144.74</v>
      </c>
      <c r="E5" s="255">
        <v>5001.3</v>
      </c>
      <c r="F5" s="255">
        <v>5001.3</v>
      </c>
      <c r="G5" s="255">
        <v>0</v>
      </c>
    </row>
    <row r="6" spans="1:71">
      <c r="A6" t="s">
        <v>540</v>
      </c>
      <c r="B6" t="s">
        <v>541</v>
      </c>
      <c r="C6" s="255">
        <v>3679.53</v>
      </c>
      <c r="D6" s="255">
        <v>-270.07</v>
      </c>
      <c r="E6" s="255">
        <v>3409.46</v>
      </c>
      <c r="F6" s="255">
        <v>3409.46</v>
      </c>
      <c r="G6" s="255">
        <v>0</v>
      </c>
    </row>
    <row r="7" spans="1:71">
      <c r="A7" t="s">
        <v>542</v>
      </c>
      <c r="B7" t="s">
        <v>543</v>
      </c>
      <c r="C7" s="255">
        <v>72</v>
      </c>
      <c r="D7" s="255">
        <v>0</v>
      </c>
      <c r="E7" s="255">
        <v>72</v>
      </c>
      <c r="F7" s="255">
        <v>0</v>
      </c>
      <c r="G7" s="255">
        <v>72</v>
      </c>
    </row>
    <row r="8" spans="1:71">
      <c r="A8" t="s">
        <v>544</v>
      </c>
      <c r="B8" t="s">
        <v>545</v>
      </c>
      <c r="C8" s="255">
        <v>500</v>
      </c>
      <c r="D8" s="255">
        <v>0</v>
      </c>
      <c r="E8" s="255">
        <v>500</v>
      </c>
      <c r="F8" s="255">
        <v>424.46</v>
      </c>
      <c r="G8" s="255">
        <v>75.540000000000006</v>
      </c>
    </row>
    <row r="9" spans="1:71">
      <c r="A9" t="s">
        <v>546</v>
      </c>
      <c r="B9" t="s">
        <v>547</v>
      </c>
      <c r="C9" s="255">
        <v>870</v>
      </c>
      <c r="D9" s="255">
        <v>69.09</v>
      </c>
      <c r="E9" s="255">
        <v>939.09</v>
      </c>
      <c r="F9" s="255">
        <v>939.09</v>
      </c>
      <c r="G9" s="255">
        <v>0</v>
      </c>
    </row>
    <row r="10" spans="1:71">
      <c r="A10" t="s">
        <v>548</v>
      </c>
      <c r="B10" t="s">
        <v>549</v>
      </c>
      <c r="C10" s="255">
        <v>60</v>
      </c>
      <c r="D10" s="255">
        <v>5.27</v>
      </c>
      <c r="E10" s="255">
        <v>65.27</v>
      </c>
      <c r="F10" s="255">
        <v>65.27</v>
      </c>
      <c r="G10" s="255">
        <v>0</v>
      </c>
    </row>
    <row r="11" spans="1:71">
      <c r="A11" t="s">
        <v>550</v>
      </c>
      <c r="B11" t="s">
        <v>551</v>
      </c>
      <c r="C11" s="255">
        <v>1549.81</v>
      </c>
      <c r="D11" s="255">
        <v>1164.7</v>
      </c>
      <c r="E11" s="255">
        <v>2714.51</v>
      </c>
      <c r="F11" s="255">
        <v>1561.35</v>
      </c>
      <c r="G11" s="255">
        <v>1153.1600000000001</v>
      </c>
    </row>
    <row r="12" spans="1:71">
      <c r="A12" t="s">
        <v>552</v>
      </c>
      <c r="B12" t="s">
        <v>553</v>
      </c>
      <c r="C12" s="255">
        <v>7151.89</v>
      </c>
      <c r="D12" s="255">
        <v>2999.99</v>
      </c>
      <c r="E12" s="255">
        <v>10151.879999999999</v>
      </c>
      <c r="F12" s="255">
        <v>6401</v>
      </c>
      <c r="G12" s="255">
        <v>3750.88</v>
      </c>
    </row>
    <row r="13" spans="1:71">
      <c r="A13" t="s">
        <v>554</v>
      </c>
      <c r="B13" t="s">
        <v>555</v>
      </c>
      <c r="C13" s="255">
        <v>34164</v>
      </c>
      <c r="D13" s="255">
        <v>406</v>
      </c>
      <c r="E13" s="255">
        <v>34570</v>
      </c>
      <c r="F13" s="255">
        <v>34570</v>
      </c>
      <c r="G13" s="255">
        <v>0</v>
      </c>
    </row>
    <row r="14" spans="1:71">
      <c r="A14" s="259" t="s">
        <v>556</v>
      </c>
      <c r="B14" s="259" t="s">
        <v>555</v>
      </c>
      <c r="C14" s="260">
        <v>0</v>
      </c>
      <c r="D14" s="260">
        <v>23221.34</v>
      </c>
      <c r="E14" s="260">
        <v>23221.34</v>
      </c>
      <c r="F14" s="260">
        <v>23221.34</v>
      </c>
      <c r="G14" s="255">
        <v>0</v>
      </c>
      <c r="I14" s="264">
        <f>+F14</f>
        <v>23221.34</v>
      </c>
    </row>
    <row r="15" spans="1:71">
      <c r="A15" s="259" t="s">
        <v>557</v>
      </c>
      <c r="B15" s="259" t="s">
        <v>555</v>
      </c>
      <c r="C15" s="260">
        <v>0</v>
      </c>
      <c r="D15" s="260">
        <v>36397.879999999997</v>
      </c>
      <c r="E15" s="260">
        <v>36397.879999999997</v>
      </c>
      <c r="F15" s="260">
        <v>36397.879999999997</v>
      </c>
      <c r="G15" s="255">
        <v>0</v>
      </c>
      <c r="I15" s="258">
        <f t="shared" ref="I15:I66" si="0">+F15</f>
        <v>36397.879999999997</v>
      </c>
    </row>
    <row r="16" spans="1:71">
      <c r="A16" s="259" t="s">
        <v>558</v>
      </c>
      <c r="B16" s="259" t="s">
        <v>555</v>
      </c>
      <c r="C16" s="260">
        <v>0</v>
      </c>
      <c r="D16" s="260">
        <v>14400</v>
      </c>
      <c r="E16" s="260">
        <v>14400</v>
      </c>
      <c r="F16" s="260">
        <v>14400</v>
      </c>
      <c r="G16" s="255">
        <v>0</v>
      </c>
      <c r="I16" s="258">
        <f t="shared" si="0"/>
        <v>14400</v>
      </c>
    </row>
    <row r="17" spans="1:9">
      <c r="A17" t="s">
        <v>559</v>
      </c>
      <c r="B17" t="s">
        <v>560</v>
      </c>
      <c r="C17" s="255">
        <v>2847</v>
      </c>
      <c r="D17" s="255">
        <v>33.42</v>
      </c>
      <c r="E17" s="255">
        <v>2880.42</v>
      </c>
      <c r="F17" s="255">
        <v>2880.42</v>
      </c>
      <c r="G17" s="255">
        <v>0</v>
      </c>
      <c r="I17" s="258"/>
    </row>
    <row r="18" spans="1:9">
      <c r="A18" t="s">
        <v>561</v>
      </c>
      <c r="B18" t="s">
        <v>560</v>
      </c>
      <c r="C18" s="255">
        <v>0</v>
      </c>
      <c r="D18" s="255">
        <v>2153.4</v>
      </c>
      <c r="E18" s="255">
        <v>2153.4</v>
      </c>
      <c r="F18" s="255">
        <v>2153.4</v>
      </c>
      <c r="G18" s="255">
        <v>0</v>
      </c>
      <c r="I18" s="258"/>
    </row>
    <row r="19" spans="1:9">
      <c r="A19" s="259" t="s">
        <v>562</v>
      </c>
      <c r="B19" s="259" t="s">
        <v>560</v>
      </c>
      <c r="C19" s="260">
        <v>0</v>
      </c>
      <c r="D19" s="260">
        <v>3401.81</v>
      </c>
      <c r="E19" s="260">
        <v>3401.81</v>
      </c>
      <c r="F19" s="260">
        <v>3401.81</v>
      </c>
      <c r="G19" s="255">
        <v>0</v>
      </c>
      <c r="I19" s="258">
        <f t="shared" si="0"/>
        <v>3401.81</v>
      </c>
    </row>
    <row r="20" spans="1:9">
      <c r="A20" s="259" t="s">
        <v>563</v>
      </c>
      <c r="B20" s="259" t="s">
        <v>560</v>
      </c>
      <c r="C20" s="260">
        <v>0</v>
      </c>
      <c r="D20" s="260">
        <v>1166.67</v>
      </c>
      <c r="E20" s="260">
        <v>1166.67</v>
      </c>
      <c r="F20" s="260">
        <v>1166.67</v>
      </c>
      <c r="G20" s="255">
        <v>0</v>
      </c>
      <c r="I20" s="258">
        <f t="shared" si="0"/>
        <v>1166.67</v>
      </c>
    </row>
    <row r="21" spans="1:9">
      <c r="A21" t="s">
        <v>564</v>
      </c>
      <c r="B21" t="s">
        <v>565</v>
      </c>
      <c r="C21" s="255">
        <v>1200</v>
      </c>
      <c r="D21" s="255">
        <v>166.65</v>
      </c>
      <c r="E21" s="255">
        <v>1366.65</v>
      </c>
      <c r="F21" s="255">
        <v>1366.65</v>
      </c>
      <c r="G21" s="255">
        <v>0</v>
      </c>
      <c r="I21" s="258"/>
    </row>
    <row r="22" spans="1:9">
      <c r="A22" s="259" t="s">
        <v>566</v>
      </c>
      <c r="B22" s="259" t="s">
        <v>565</v>
      </c>
      <c r="C22" s="260">
        <v>0</v>
      </c>
      <c r="D22" s="260">
        <v>1131.03</v>
      </c>
      <c r="E22" s="260">
        <v>1131.03</v>
      </c>
      <c r="F22" s="260">
        <v>1131.03</v>
      </c>
      <c r="G22" s="255">
        <v>0</v>
      </c>
      <c r="I22" s="264">
        <f t="shared" si="0"/>
        <v>1131.03</v>
      </c>
    </row>
    <row r="23" spans="1:9">
      <c r="A23" s="259" t="s">
        <v>567</v>
      </c>
      <c r="B23" s="259" t="s">
        <v>565</v>
      </c>
      <c r="C23" s="260">
        <v>0</v>
      </c>
      <c r="D23" s="260">
        <v>1895.42</v>
      </c>
      <c r="E23" s="260">
        <v>1895.42</v>
      </c>
      <c r="F23" s="260">
        <v>1895.42</v>
      </c>
      <c r="G23" s="255">
        <v>0</v>
      </c>
      <c r="I23" s="258">
        <f t="shared" si="0"/>
        <v>1895.42</v>
      </c>
    </row>
    <row r="24" spans="1:9">
      <c r="A24" s="259" t="s">
        <v>568</v>
      </c>
      <c r="B24" s="259" t="s">
        <v>565</v>
      </c>
      <c r="C24" s="260">
        <v>0</v>
      </c>
      <c r="D24" s="260">
        <v>666.65</v>
      </c>
      <c r="E24" s="260">
        <v>666.65</v>
      </c>
      <c r="F24" s="260">
        <v>666.65</v>
      </c>
      <c r="G24" s="255">
        <v>0</v>
      </c>
      <c r="I24" s="258">
        <f t="shared" si="0"/>
        <v>666.65</v>
      </c>
    </row>
    <row r="25" spans="1:9">
      <c r="A25" s="259" t="s">
        <v>569</v>
      </c>
      <c r="B25" s="259" t="s">
        <v>570</v>
      </c>
      <c r="C25" s="260">
        <v>0</v>
      </c>
      <c r="D25" s="260">
        <v>2916</v>
      </c>
      <c r="E25" s="260">
        <v>2916</v>
      </c>
      <c r="F25" s="260">
        <v>2664</v>
      </c>
      <c r="G25" s="255">
        <v>252</v>
      </c>
      <c r="I25" s="258">
        <f t="shared" si="0"/>
        <v>2664</v>
      </c>
    </row>
    <row r="26" spans="1:9">
      <c r="A26" t="s">
        <v>538</v>
      </c>
      <c r="B26" t="s">
        <v>571</v>
      </c>
      <c r="C26" s="255">
        <v>3980.11</v>
      </c>
      <c r="D26" s="255">
        <v>-33.54</v>
      </c>
      <c r="E26" s="255">
        <v>3946.57</v>
      </c>
      <c r="F26" s="255">
        <v>3946.57</v>
      </c>
      <c r="G26" s="255">
        <v>0</v>
      </c>
      <c r="I26" s="258"/>
    </row>
    <row r="27" spans="1:9">
      <c r="A27" s="259" t="s">
        <v>572</v>
      </c>
      <c r="B27" s="259" t="s">
        <v>571</v>
      </c>
      <c r="C27" s="260">
        <v>0</v>
      </c>
      <c r="D27" s="260">
        <v>2705.28</v>
      </c>
      <c r="E27" s="260">
        <v>2705.28</v>
      </c>
      <c r="F27" s="260">
        <v>2705.28</v>
      </c>
      <c r="G27" s="255">
        <v>0</v>
      </c>
      <c r="I27" s="264">
        <f t="shared" si="0"/>
        <v>2705.28</v>
      </c>
    </row>
    <row r="28" spans="1:9">
      <c r="A28" s="259" t="s">
        <v>573</v>
      </c>
      <c r="B28" s="259" t="s">
        <v>571</v>
      </c>
      <c r="C28" s="260">
        <v>0</v>
      </c>
      <c r="D28" s="260">
        <v>4240.29</v>
      </c>
      <c r="E28" s="260">
        <v>4240.29</v>
      </c>
      <c r="F28" s="260">
        <v>4240.29</v>
      </c>
      <c r="G28" s="255">
        <v>0</v>
      </c>
      <c r="I28" s="258">
        <f t="shared" si="0"/>
        <v>4240.29</v>
      </c>
    </row>
    <row r="29" spans="1:9">
      <c r="A29" s="259" t="s">
        <v>574</v>
      </c>
      <c r="B29" s="259" t="s">
        <v>571</v>
      </c>
      <c r="C29" s="260">
        <v>0</v>
      </c>
      <c r="D29" s="260">
        <v>1677.6</v>
      </c>
      <c r="E29" s="260">
        <v>1677.6</v>
      </c>
      <c r="F29" s="260">
        <v>1677.6</v>
      </c>
      <c r="G29" s="255">
        <v>0</v>
      </c>
      <c r="I29" s="258">
        <f t="shared" si="0"/>
        <v>1677.6</v>
      </c>
    </row>
    <row r="30" spans="1:9">
      <c r="A30" t="s">
        <v>575</v>
      </c>
      <c r="B30" t="s">
        <v>576</v>
      </c>
      <c r="C30" s="255">
        <v>2845.86</v>
      </c>
      <c r="D30" s="255">
        <v>-24.03</v>
      </c>
      <c r="E30" s="255">
        <v>2821.83</v>
      </c>
      <c r="F30" s="255">
        <v>2821.83</v>
      </c>
      <c r="G30" s="255">
        <v>0</v>
      </c>
      <c r="I30" s="258"/>
    </row>
    <row r="31" spans="1:9">
      <c r="A31" s="259" t="s">
        <v>577</v>
      </c>
      <c r="B31" s="259" t="s">
        <v>576</v>
      </c>
      <c r="C31" s="260">
        <v>0</v>
      </c>
      <c r="D31" s="260">
        <v>612.54</v>
      </c>
      <c r="E31" s="260">
        <v>612.54</v>
      </c>
      <c r="F31" s="260">
        <v>612.54</v>
      </c>
      <c r="G31" s="255">
        <v>0</v>
      </c>
      <c r="I31" s="264">
        <f t="shared" si="0"/>
        <v>612.54</v>
      </c>
    </row>
    <row r="32" spans="1:9">
      <c r="A32" s="259" t="s">
        <v>578</v>
      </c>
      <c r="B32" s="259" t="s">
        <v>576</v>
      </c>
      <c r="C32" s="260">
        <v>0</v>
      </c>
      <c r="D32" s="260">
        <v>765.82</v>
      </c>
      <c r="E32" s="260">
        <v>765.82</v>
      </c>
      <c r="F32" s="260">
        <v>765.82</v>
      </c>
      <c r="G32" s="255">
        <v>0</v>
      </c>
      <c r="I32" s="258">
        <f t="shared" si="0"/>
        <v>765.82</v>
      </c>
    </row>
    <row r="33" spans="1:9">
      <c r="A33" s="259" t="s">
        <v>579</v>
      </c>
      <c r="B33" s="259" t="s">
        <v>576</v>
      </c>
      <c r="C33" s="260">
        <v>0</v>
      </c>
      <c r="D33" s="260">
        <v>533.12</v>
      </c>
      <c r="E33" s="260">
        <v>533.12</v>
      </c>
      <c r="F33" s="260">
        <v>533.12</v>
      </c>
      <c r="G33" s="255">
        <v>0</v>
      </c>
      <c r="I33" s="258">
        <f t="shared" si="0"/>
        <v>533.12</v>
      </c>
    </row>
    <row r="34" spans="1:9">
      <c r="A34" s="259" t="s">
        <v>580</v>
      </c>
      <c r="B34" s="259" t="s">
        <v>581</v>
      </c>
      <c r="C34" s="260">
        <v>0</v>
      </c>
      <c r="D34" s="260">
        <v>4672.72</v>
      </c>
      <c r="E34" s="260">
        <v>4672.72</v>
      </c>
      <c r="F34" s="260">
        <v>3092.93</v>
      </c>
      <c r="G34" s="255">
        <v>1579.79</v>
      </c>
      <c r="I34" s="258">
        <f t="shared" si="0"/>
        <v>3092.93</v>
      </c>
    </row>
    <row r="35" spans="1:9">
      <c r="A35" t="s">
        <v>582</v>
      </c>
      <c r="B35" t="s">
        <v>583</v>
      </c>
      <c r="C35" s="255">
        <v>0</v>
      </c>
      <c r="D35" s="255">
        <v>245.84</v>
      </c>
      <c r="E35" s="255">
        <v>245.84</v>
      </c>
      <c r="F35" s="255">
        <v>245.84</v>
      </c>
      <c r="G35" s="255">
        <v>0</v>
      </c>
      <c r="I35" s="258"/>
    </row>
    <row r="36" spans="1:9">
      <c r="A36" t="s">
        <v>546</v>
      </c>
      <c r="B36" t="s">
        <v>584</v>
      </c>
      <c r="C36" s="255">
        <v>0</v>
      </c>
      <c r="D36" s="255">
        <v>60</v>
      </c>
      <c r="E36" s="255">
        <v>60</v>
      </c>
      <c r="F36" s="255">
        <v>60</v>
      </c>
      <c r="G36" s="255">
        <v>0</v>
      </c>
      <c r="I36" s="258"/>
    </row>
    <row r="37" spans="1:9">
      <c r="A37" t="s">
        <v>585</v>
      </c>
      <c r="B37" t="s">
        <v>586</v>
      </c>
      <c r="C37" s="255">
        <v>800</v>
      </c>
      <c r="D37" s="255">
        <v>-345.64</v>
      </c>
      <c r="E37" s="255">
        <v>454.36</v>
      </c>
      <c r="F37" s="255">
        <v>454.36</v>
      </c>
      <c r="G37" s="255">
        <v>0</v>
      </c>
      <c r="I37" s="258"/>
    </row>
    <row r="38" spans="1:9">
      <c r="A38" t="s">
        <v>587</v>
      </c>
      <c r="B38" t="s">
        <v>588</v>
      </c>
      <c r="C38" s="255">
        <v>2000</v>
      </c>
      <c r="D38" s="255">
        <v>-1315.22</v>
      </c>
      <c r="E38" s="255">
        <v>684.78</v>
      </c>
      <c r="F38" s="255">
        <v>684.78</v>
      </c>
      <c r="G38" s="255">
        <v>0</v>
      </c>
      <c r="I38" s="258"/>
    </row>
    <row r="39" spans="1:9">
      <c r="A39" t="s">
        <v>589</v>
      </c>
      <c r="B39" t="s">
        <v>590</v>
      </c>
      <c r="C39" s="255">
        <v>10000</v>
      </c>
      <c r="D39" s="255">
        <v>4797.37</v>
      </c>
      <c r="E39" s="255">
        <v>14797.37</v>
      </c>
      <c r="F39" s="255">
        <v>6862</v>
      </c>
      <c r="G39" s="255">
        <v>7935.37</v>
      </c>
      <c r="I39" s="258"/>
    </row>
    <row r="40" spans="1:9">
      <c r="A40" s="259" t="s">
        <v>591</v>
      </c>
      <c r="B40" s="259" t="s">
        <v>590</v>
      </c>
      <c r="C40" s="260">
        <v>0</v>
      </c>
      <c r="D40" s="260">
        <v>9112</v>
      </c>
      <c r="E40" s="260">
        <v>9112</v>
      </c>
      <c r="F40" s="260">
        <v>6720</v>
      </c>
      <c r="G40" s="255">
        <v>2392</v>
      </c>
      <c r="I40" s="258">
        <f t="shared" si="0"/>
        <v>6720</v>
      </c>
    </row>
    <row r="41" spans="1:9">
      <c r="A41" t="s">
        <v>592</v>
      </c>
      <c r="B41" t="s">
        <v>593</v>
      </c>
      <c r="C41" s="255">
        <v>6000</v>
      </c>
      <c r="D41" s="255">
        <v>4000</v>
      </c>
      <c r="E41" s="255">
        <v>10000</v>
      </c>
      <c r="F41" s="255">
        <v>9852.31</v>
      </c>
      <c r="G41" s="255">
        <v>147.69</v>
      </c>
      <c r="I41" s="258"/>
    </row>
    <row r="42" spans="1:9">
      <c r="A42" t="s">
        <v>594</v>
      </c>
      <c r="B42" t="s">
        <v>595</v>
      </c>
      <c r="C42" s="255">
        <v>4000</v>
      </c>
      <c r="D42" s="255">
        <v>6000</v>
      </c>
      <c r="E42" s="255">
        <v>10000</v>
      </c>
      <c r="F42" s="255">
        <v>8827.9</v>
      </c>
      <c r="G42" s="255">
        <v>1172.0999999999999</v>
      </c>
      <c r="I42" s="258"/>
    </row>
    <row r="43" spans="1:9">
      <c r="A43" t="s">
        <v>596</v>
      </c>
      <c r="B43" t="s">
        <v>597</v>
      </c>
      <c r="C43" s="255">
        <v>1800</v>
      </c>
      <c r="D43" s="255">
        <v>-1800</v>
      </c>
      <c r="E43" s="255">
        <v>0</v>
      </c>
      <c r="F43" s="255">
        <v>0</v>
      </c>
      <c r="G43" s="255">
        <v>0</v>
      </c>
      <c r="I43" s="258"/>
    </row>
    <row r="44" spans="1:9">
      <c r="A44" s="259" t="s">
        <v>598</v>
      </c>
      <c r="B44" s="259" t="s">
        <v>597</v>
      </c>
      <c r="C44" s="260">
        <v>0</v>
      </c>
      <c r="D44" s="260">
        <v>2550</v>
      </c>
      <c r="E44" s="260">
        <v>2550</v>
      </c>
      <c r="F44" s="260">
        <v>1925</v>
      </c>
      <c r="G44" s="255">
        <v>625</v>
      </c>
      <c r="I44" s="258">
        <f t="shared" si="0"/>
        <v>1925</v>
      </c>
    </row>
    <row r="45" spans="1:9">
      <c r="A45" t="s">
        <v>599</v>
      </c>
      <c r="B45" t="s">
        <v>600</v>
      </c>
      <c r="C45" s="255">
        <v>0</v>
      </c>
      <c r="D45" s="255">
        <v>2376.4899999999998</v>
      </c>
      <c r="E45" s="255">
        <v>2376.4899999999998</v>
      </c>
      <c r="F45" s="255">
        <v>2376.4899999999998</v>
      </c>
      <c r="G45" s="255">
        <v>0</v>
      </c>
      <c r="I45" s="258"/>
    </row>
    <row r="46" spans="1:9">
      <c r="A46" t="s">
        <v>601</v>
      </c>
      <c r="B46" t="s">
        <v>602</v>
      </c>
      <c r="C46" s="255">
        <v>3000</v>
      </c>
      <c r="D46" s="255">
        <v>2000</v>
      </c>
      <c r="E46" s="255">
        <v>5000</v>
      </c>
      <c r="F46" s="255">
        <v>340</v>
      </c>
      <c r="G46" s="255">
        <v>4660</v>
      </c>
      <c r="I46" s="258"/>
    </row>
    <row r="47" spans="1:9">
      <c r="A47" t="s">
        <v>603</v>
      </c>
      <c r="B47" t="s">
        <v>604</v>
      </c>
      <c r="C47" s="255">
        <v>0</v>
      </c>
      <c r="D47" s="255">
        <v>2000</v>
      </c>
      <c r="E47" s="255">
        <v>2000</v>
      </c>
      <c r="F47" s="255">
        <v>2000</v>
      </c>
      <c r="G47" s="255">
        <v>0</v>
      </c>
      <c r="I47" s="258"/>
    </row>
    <row r="48" spans="1:9">
      <c r="A48" t="s">
        <v>605</v>
      </c>
      <c r="B48" t="s">
        <v>606</v>
      </c>
      <c r="C48" s="255">
        <v>0</v>
      </c>
      <c r="D48" s="255">
        <v>1000</v>
      </c>
      <c r="E48" s="255">
        <v>1000</v>
      </c>
      <c r="F48" s="255">
        <v>0</v>
      </c>
      <c r="G48" s="255">
        <v>1000</v>
      </c>
      <c r="I48" s="258"/>
    </row>
    <row r="49" spans="1:9">
      <c r="A49" t="s">
        <v>607</v>
      </c>
      <c r="B49" t="s">
        <v>608</v>
      </c>
      <c r="C49" s="255">
        <v>0</v>
      </c>
      <c r="D49" s="255">
        <v>882.56</v>
      </c>
      <c r="E49" s="255">
        <v>882.56</v>
      </c>
      <c r="F49" s="255">
        <v>882.56</v>
      </c>
      <c r="G49" s="255">
        <v>0</v>
      </c>
      <c r="I49" s="258"/>
    </row>
    <row r="50" spans="1:9">
      <c r="A50" t="s">
        <v>609</v>
      </c>
      <c r="B50" t="s">
        <v>610</v>
      </c>
      <c r="C50" s="255">
        <v>200</v>
      </c>
      <c r="D50" s="255">
        <v>0</v>
      </c>
      <c r="E50" s="255">
        <v>200</v>
      </c>
      <c r="F50" s="255">
        <v>65</v>
      </c>
      <c r="G50" s="255">
        <v>135</v>
      </c>
      <c r="I50" s="258"/>
    </row>
    <row r="51" spans="1:9">
      <c r="A51" t="s">
        <v>611</v>
      </c>
      <c r="B51" t="s">
        <v>612</v>
      </c>
      <c r="C51" s="255">
        <v>500</v>
      </c>
      <c r="D51" s="255">
        <v>7720.91</v>
      </c>
      <c r="E51" s="255">
        <v>8220.91</v>
      </c>
      <c r="F51" s="255">
        <v>8220.91</v>
      </c>
      <c r="G51" s="255">
        <v>0</v>
      </c>
      <c r="I51" s="258"/>
    </row>
    <row r="52" spans="1:9">
      <c r="A52" s="259" t="s">
        <v>613</v>
      </c>
      <c r="B52" s="259" t="s">
        <v>612</v>
      </c>
      <c r="C52" s="260">
        <v>0</v>
      </c>
      <c r="D52" s="260">
        <v>13980.14</v>
      </c>
      <c r="E52" s="260">
        <v>13980.14</v>
      </c>
      <c r="F52" s="260">
        <v>13980.14</v>
      </c>
      <c r="G52" s="255">
        <v>0</v>
      </c>
      <c r="I52" s="258">
        <f t="shared" si="0"/>
        <v>13980.14</v>
      </c>
    </row>
    <row r="53" spans="1:9">
      <c r="A53" s="259" t="s">
        <v>614</v>
      </c>
      <c r="B53" s="259" t="s">
        <v>612</v>
      </c>
      <c r="C53" s="260">
        <v>0</v>
      </c>
      <c r="D53" s="260">
        <v>0</v>
      </c>
      <c r="E53" s="260">
        <v>0</v>
      </c>
      <c r="F53" s="260">
        <v>0</v>
      </c>
      <c r="G53" s="255">
        <v>0</v>
      </c>
      <c r="I53" s="258"/>
    </row>
    <row r="54" spans="1:9">
      <c r="A54" t="s">
        <v>615</v>
      </c>
      <c r="B54" t="s">
        <v>616</v>
      </c>
      <c r="C54" s="255">
        <v>1050</v>
      </c>
      <c r="D54" s="255">
        <v>450</v>
      </c>
      <c r="E54" s="255">
        <v>1500</v>
      </c>
      <c r="F54" s="255">
        <v>1476.53</v>
      </c>
      <c r="G54" s="255">
        <v>23.47</v>
      </c>
      <c r="I54" s="258"/>
    </row>
    <row r="55" spans="1:9">
      <c r="A55" t="s">
        <v>617</v>
      </c>
      <c r="B55" t="s">
        <v>618</v>
      </c>
      <c r="C55" s="255">
        <v>6000</v>
      </c>
      <c r="D55" s="255">
        <v>13800</v>
      </c>
      <c r="E55" s="255">
        <v>19800</v>
      </c>
      <c r="F55" s="255">
        <v>18736.86</v>
      </c>
      <c r="G55" s="255">
        <v>1063.1400000000001</v>
      </c>
      <c r="I55" s="258"/>
    </row>
    <row r="56" spans="1:9">
      <c r="A56" t="s">
        <v>619</v>
      </c>
      <c r="B56" t="s">
        <v>620</v>
      </c>
      <c r="C56" s="255">
        <v>700</v>
      </c>
      <c r="D56" s="255">
        <v>267.86</v>
      </c>
      <c r="E56" s="255">
        <v>967.86</v>
      </c>
      <c r="F56" s="255">
        <v>967.86</v>
      </c>
      <c r="G56" s="255">
        <v>0</v>
      </c>
      <c r="I56" s="258"/>
    </row>
    <row r="57" spans="1:9">
      <c r="A57" t="s">
        <v>621</v>
      </c>
      <c r="B57" t="s">
        <v>622</v>
      </c>
      <c r="C57" s="255">
        <v>200</v>
      </c>
      <c r="D57" s="255">
        <v>0</v>
      </c>
      <c r="E57" s="255">
        <v>200</v>
      </c>
      <c r="F57" s="255">
        <v>148.97</v>
      </c>
      <c r="G57" s="255">
        <v>51.03</v>
      </c>
      <c r="I57" s="258"/>
    </row>
    <row r="58" spans="1:9">
      <c r="A58" t="s">
        <v>623</v>
      </c>
      <c r="B58" t="s">
        <v>624</v>
      </c>
      <c r="C58" s="255">
        <v>118837.06</v>
      </c>
      <c r="D58" s="255">
        <v>-88265.11</v>
      </c>
      <c r="E58" s="255">
        <v>30571.95</v>
      </c>
      <c r="F58" s="255">
        <v>18504.12</v>
      </c>
      <c r="G58" s="255">
        <v>12067.83</v>
      </c>
      <c r="I58" s="258"/>
    </row>
    <row r="59" spans="1:9">
      <c r="A59" s="259" t="s">
        <v>625</v>
      </c>
      <c r="B59" s="259" t="s">
        <v>626</v>
      </c>
      <c r="C59" s="260">
        <v>0</v>
      </c>
      <c r="D59" s="260">
        <v>3423.27</v>
      </c>
      <c r="E59" s="260">
        <v>3423.27</v>
      </c>
      <c r="F59" s="260">
        <v>3423.27</v>
      </c>
      <c r="G59" s="255">
        <v>0</v>
      </c>
      <c r="I59" s="258">
        <f t="shared" si="0"/>
        <v>3423.27</v>
      </c>
    </row>
    <row r="60" spans="1:9">
      <c r="A60" t="s">
        <v>627</v>
      </c>
      <c r="B60" t="s">
        <v>628</v>
      </c>
      <c r="C60" s="255">
        <v>5000</v>
      </c>
      <c r="D60" s="255">
        <v>-2000</v>
      </c>
      <c r="E60" s="255">
        <v>3000</v>
      </c>
      <c r="F60" s="255">
        <v>2235.1799999999998</v>
      </c>
      <c r="G60" s="255">
        <v>764.82</v>
      </c>
      <c r="I60" s="258"/>
    </row>
    <row r="61" spans="1:9">
      <c r="A61" s="259" t="s">
        <v>629</v>
      </c>
      <c r="B61" s="259" t="s">
        <v>628</v>
      </c>
      <c r="C61" s="260">
        <v>0</v>
      </c>
      <c r="D61" s="260">
        <v>8589.42</v>
      </c>
      <c r="E61" s="260">
        <v>8589.42</v>
      </c>
      <c r="F61" s="260">
        <v>8589.42</v>
      </c>
      <c r="G61" s="255">
        <v>0</v>
      </c>
      <c r="I61" s="258">
        <f t="shared" si="0"/>
        <v>8589.42</v>
      </c>
    </row>
    <row r="62" spans="1:9">
      <c r="A62" t="s">
        <v>630</v>
      </c>
      <c r="B62" t="s">
        <v>631</v>
      </c>
      <c r="C62" s="255">
        <v>0</v>
      </c>
      <c r="D62" s="255">
        <v>6000</v>
      </c>
      <c r="E62" s="255">
        <v>6000</v>
      </c>
      <c r="F62" s="255">
        <v>6000</v>
      </c>
      <c r="G62" s="255">
        <v>0</v>
      </c>
      <c r="I62" s="258"/>
    </row>
    <row r="63" spans="1:9">
      <c r="A63" t="s">
        <v>632</v>
      </c>
      <c r="B63" t="s">
        <v>633</v>
      </c>
      <c r="C63" s="255">
        <v>0</v>
      </c>
      <c r="D63" s="255">
        <v>120.51</v>
      </c>
      <c r="E63" s="255">
        <v>120.51</v>
      </c>
      <c r="F63" s="255">
        <v>120.51</v>
      </c>
      <c r="G63" s="255">
        <v>0</v>
      </c>
      <c r="I63" s="258"/>
    </row>
    <row r="64" spans="1:9">
      <c r="A64" t="s">
        <v>634</v>
      </c>
      <c r="B64" t="s">
        <v>635</v>
      </c>
      <c r="C64" s="255">
        <v>0</v>
      </c>
      <c r="D64" s="255">
        <v>30</v>
      </c>
      <c r="E64" s="255">
        <v>30</v>
      </c>
      <c r="F64" s="255">
        <v>30</v>
      </c>
      <c r="G64" s="255">
        <v>0</v>
      </c>
      <c r="I64" s="258"/>
    </row>
    <row r="65" spans="1:9">
      <c r="A65" t="s">
        <v>636</v>
      </c>
      <c r="B65" t="s">
        <v>637</v>
      </c>
      <c r="C65" s="255">
        <v>3000</v>
      </c>
      <c r="D65" s="255">
        <v>1620</v>
      </c>
      <c r="E65" s="255">
        <v>4620</v>
      </c>
      <c r="F65" s="255">
        <v>3776.68</v>
      </c>
      <c r="G65" s="255">
        <v>843.32</v>
      </c>
      <c r="I65" s="258"/>
    </row>
    <row r="66" spans="1:9">
      <c r="A66" s="259" t="s">
        <v>638</v>
      </c>
      <c r="B66" s="259" t="s">
        <v>639</v>
      </c>
      <c r="C66" s="260">
        <v>0</v>
      </c>
      <c r="D66" s="260">
        <v>50</v>
      </c>
      <c r="E66" s="260">
        <v>50</v>
      </c>
      <c r="F66" s="260">
        <v>44.85</v>
      </c>
      <c r="G66" s="255">
        <v>5.15</v>
      </c>
      <c r="I66" s="258">
        <f t="shared" si="0"/>
        <v>44.85</v>
      </c>
    </row>
    <row r="67" spans="1:9">
      <c r="A67" t="s">
        <v>640</v>
      </c>
      <c r="B67" t="s">
        <v>641</v>
      </c>
      <c r="C67" s="255">
        <v>0</v>
      </c>
      <c r="D67" s="255">
        <v>57.57</v>
      </c>
      <c r="E67" s="255">
        <v>57.57</v>
      </c>
      <c r="F67" s="255">
        <v>57.57</v>
      </c>
      <c r="G67" s="255">
        <v>0</v>
      </c>
    </row>
    <row r="68" spans="1:9">
      <c r="A68" t="s">
        <v>642</v>
      </c>
      <c r="B68" t="s">
        <v>643</v>
      </c>
      <c r="C68" s="255">
        <v>0</v>
      </c>
      <c r="D68" s="255">
        <v>890.4</v>
      </c>
      <c r="E68" s="255">
        <v>890.4</v>
      </c>
      <c r="F68" s="255">
        <v>890.4</v>
      </c>
      <c r="G68" s="255">
        <v>0</v>
      </c>
    </row>
    <row r="69" spans="1:9">
      <c r="A69" t="s">
        <v>644</v>
      </c>
      <c r="B69" t="s">
        <v>645</v>
      </c>
      <c r="C69" s="255">
        <v>0</v>
      </c>
      <c r="D69" s="255">
        <v>1612</v>
      </c>
      <c r="E69" s="255">
        <v>1612</v>
      </c>
      <c r="F69" s="255">
        <v>1612</v>
      </c>
      <c r="G69" s="255">
        <v>0</v>
      </c>
    </row>
    <row r="70" spans="1:9">
      <c r="A70" t="s">
        <v>646</v>
      </c>
      <c r="B70" t="s">
        <v>647</v>
      </c>
      <c r="C70" s="255">
        <f>58386.93-26136.75</f>
        <v>32250.18</v>
      </c>
      <c r="D70" s="255">
        <v>0</v>
      </c>
      <c r="E70" s="255">
        <f>+C70+D70</f>
        <v>32250.18</v>
      </c>
      <c r="F70" s="255">
        <v>19927.96</v>
      </c>
      <c r="G70" s="255">
        <f>+E70-F70</f>
        <v>12322.220000000001</v>
      </c>
    </row>
    <row r="72" spans="1:9">
      <c r="C72" s="256">
        <f>SUM(C2:C71)</f>
        <v>308986.48</v>
      </c>
      <c r="E72" s="257">
        <f>SUM(E2:E71)</f>
        <v>416053.75</v>
      </c>
      <c r="F72" s="256">
        <f>SUM(F2:F71)</f>
        <v>363962.24</v>
      </c>
      <c r="G72" s="256">
        <f>SUM(G2:G71)</f>
        <v>52091.509999999995</v>
      </c>
      <c r="I72" s="256">
        <f>SUM(I2:I71)</f>
        <v>133255.06</v>
      </c>
    </row>
    <row r="73" spans="1:9">
      <c r="G73" s="258"/>
    </row>
    <row r="75" spans="1:9">
      <c r="F75" s="265"/>
      <c r="G75" t="s">
        <v>651</v>
      </c>
      <c r="H75" s="258">
        <f>+I14+I22+I27+I31</f>
        <v>27670.19</v>
      </c>
      <c r="I75" s="258">
        <f>+(H75*100)/I72</f>
        <v>20.764832494916142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REVISADO FINAL</vt:lpstr>
      <vt:lpstr>PPP</vt:lpstr>
      <vt:lpstr>Sigad</vt:lpstr>
      <vt:lpstr>meta cumpida</vt:lpstr>
      <vt:lpstr>inversion GAP</vt:lpstr>
      <vt:lpstr>'meta cumpida'!_Toc419386628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maarguello</dc:creator>
  <cp:lastModifiedBy>hp</cp:lastModifiedBy>
  <cp:lastPrinted>2017-01-23T17:51:26Z</cp:lastPrinted>
  <dcterms:created xsi:type="dcterms:W3CDTF">2015-01-12T23:04:39Z</dcterms:created>
  <dcterms:modified xsi:type="dcterms:W3CDTF">2022-05-17T19:40:12Z</dcterms:modified>
</cp:coreProperties>
</file>